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9320" windowHeight="11640"/>
  </bookViews>
  <sheets>
    <sheet name="Sheet1" sheetId="1" r:id="rId1"/>
  </sheets>
  <definedNames>
    <definedName name="_xlnm.Print_Area" localSheetId="0">Sheet1!$A$1:$AI$58</definedName>
  </definedNames>
  <calcPr calcId="125725"/>
</workbook>
</file>

<file path=xl/calcChain.xml><?xml version="1.0" encoding="utf-8"?>
<calcChain xmlns="http://schemas.openxmlformats.org/spreadsheetml/2006/main">
  <c r="AH19" i="1"/>
  <c r="AG19"/>
  <c r="AI19" s="1"/>
  <c r="AE19"/>
  <c r="AC19"/>
  <c r="AA19"/>
  <c r="Z19"/>
  <c r="Y19"/>
  <c r="W19"/>
  <c r="V19"/>
  <c r="R19"/>
  <c r="U19" s="1"/>
  <c r="AF19" s="1"/>
  <c r="AH18"/>
  <c r="AG18"/>
  <c r="AI18" s="1"/>
  <c r="AE18"/>
  <c r="AC18"/>
  <c r="AA18"/>
  <c r="Z18"/>
  <c r="Y18"/>
  <c r="W18"/>
  <c r="V18"/>
  <c r="R18"/>
  <c r="U18" s="1"/>
  <c r="AF18" s="1"/>
  <c r="AG17"/>
  <c r="AF17"/>
  <c r="AE17"/>
  <c r="AC17"/>
  <c r="AA17"/>
  <c r="Z17"/>
  <c r="Y17"/>
  <c r="W17"/>
  <c r="U17"/>
  <c r="R17"/>
  <c r="V17" s="1"/>
  <c r="Y42"/>
  <c r="Y33"/>
  <c r="Y32"/>
  <c r="Y31"/>
  <c r="Y30"/>
  <c r="Y29"/>
  <c r="Y28"/>
  <c r="Y27"/>
  <c r="Y26"/>
  <c r="Y25"/>
  <c r="Y24"/>
  <c r="Y23"/>
  <c r="Y22"/>
  <c r="Y21"/>
  <c r="Y20"/>
  <c r="Y16"/>
  <c r="Y15"/>
  <c r="Y7"/>
  <c r="U41"/>
  <c r="U40"/>
  <c r="U39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6"/>
  <c r="AH15"/>
  <c r="AH14"/>
  <c r="AH13"/>
  <c r="AH12"/>
  <c r="AH11"/>
  <c r="AH10"/>
  <c r="AH9"/>
  <c r="AH8"/>
  <c r="AH7"/>
  <c r="AH6"/>
  <c r="AH5"/>
  <c r="AH42"/>
  <c r="AH41"/>
  <c r="AG40"/>
  <c r="AG41"/>
  <c r="AG42"/>
  <c r="AG5"/>
  <c r="AG6"/>
  <c r="AG7"/>
  <c r="AG8"/>
  <c r="AG9"/>
  <c r="AG10"/>
  <c r="AG11"/>
  <c r="AG12"/>
  <c r="AG13"/>
  <c r="AG14"/>
  <c r="AG15"/>
  <c r="AG16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I7"/>
  <c r="AF7"/>
  <c r="AE7"/>
  <c r="AC7"/>
  <c r="AA7"/>
  <c r="W7"/>
  <c r="V7"/>
  <c r="U7"/>
  <c r="R7"/>
  <c r="Z7" s="1"/>
  <c r="AI6"/>
  <c r="AF6"/>
  <c r="AE6"/>
  <c r="AC6"/>
  <c r="AA6"/>
  <c r="W6"/>
  <c r="V6"/>
  <c r="U6"/>
  <c r="R6"/>
  <c r="Z6" s="1"/>
  <c r="AI34"/>
  <c r="AF34"/>
  <c r="AE34"/>
  <c r="AC34"/>
  <c r="AA34"/>
  <c r="Z34"/>
  <c r="W34"/>
  <c r="V34"/>
  <c r="U34"/>
  <c r="R34"/>
  <c r="Y34" s="1"/>
  <c r="AI33"/>
  <c r="AF33"/>
  <c r="AE33"/>
  <c r="AC33"/>
  <c r="AA33"/>
  <c r="Z33"/>
  <c r="W33"/>
  <c r="V33"/>
  <c r="U33"/>
  <c r="R33"/>
  <c r="AI32"/>
  <c r="AF32"/>
  <c r="AE32"/>
  <c r="AC32"/>
  <c r="AA32"/>
  <c r="Z32"/>
  <c r="W32"/>
  <c r="V32"/>
  <c r="U32"/>
  <c r="R32"/>
  <c r="AI31"/>
  <c r="AF31"/>
  <c r="AE31"/>
  <c r="AC31"/>
  <c r="AA31"/>
  <c r="Z31"/>
  <c r="W31"/>
  <c r="V31"/>
  <c r="R31"/>
  <c r="U31" s="1"/>
  <c r="AI30"/>
  <c r="AF30"/>
  <c r="AE30"/>
  <c r="AC30"/>
  <c r="AA30"/>
  <c r="Z30"/>
  <c r="W30"/>
  <c r="V30"/>
  <c r="U30"/>
  <c r="R30"/>
  <c r="AI29"/>
  <c r="AF29"/>
  <c r="AE29"/>
  <c r="AC29"/>
  <c r="AA29"/>
  <c r="Z29"/>
  <c r="W29"/>
  <c r="V29"/>
  <c r="R29"/>
  <c r="U29" s="1"/>
  <c r="AI28"/>
  <c r="AF28"/>
  <c r="AE28"/>
  <c r="AC28"/>
  <c r="AA28"/>
  <c r="Z28"/>
  <c r="W28"/>
  <c r="V28"/>
  <c r="R28"/>
  <c r="U28" s="1"/>
  <c r="AI27"/>
  <c r="AE27"/>
  <c r="AC27"/>
  <c r="AA27"/>
  <c r="Z27"/>
  <c r="W27"/>
  <c r="V27"/>
  <c r="R27"/>
  <c r="U27" s="1"/>
  <c r="AF27" s="1"/>
  <c r="AI26"/>
  <c r="AE26"/>
  <c r="AC26"/>
  <c r="AA26"/>
  <c r="Z26"/>
  <c r="W26"/>
  <c r="V26"/>
  <c r="R26"/>
  <c r="U26" s="1"/>
  <c r="AF26" s="1"/>
  <c r="AI25"/>
  <c r="AF25"/>
  <c r="AE25"/>
  <c r="AC25"/>
  <c r="AA25"/>
  <c r="Z25"/>
  <c r="W25"/>
  <c r="V25"/>
  <c r="R25"/>
  <c r="U25" s="1"/>
  <c r="AI24"/>
  <c r="AF24"/>
  <c r="AE24"/>
  <c r="AC24"/>
  <c r="AA24"/>
  <c r="Z24"/>
  <c r="W24"/>
  <c r="V24"/>
  <c r="R24"/>
  <c r="U24" s="1"/>
  <c r="AI23"/>
  <c r="AF23"/>
  <c r="AE23"/>
  <c r="AC23"/>
  <c r="AA23"/>
  <c r="Z23"/>
  <c r="W23"/>
  <c r="R23"/>
  <c r="V23" s="1"/>
  <c r="AI22"/>
  <c r="AF22"/>
  <c r="AE22"/>
  <c r="AC22"/>
  <c r="AA22"/>
  <c r="Z22"/>
  <c r="W22"/>
  <c r="U22"/>
  <c r="R22"/>
  <c r="V22" s="1"/>
  <c r="AI21"/>
  <c r="AF21"/>
  <c r="AE21"/>
  <c r="AC21"/>
  <c r="AA21"/>
  <c r="Z21"/>
  <c r="W21"/>
  <c r="R21"/>
  <c r="V21" s="1"/>
  <c r="AI20"/>
  <c r="AE20"/>
  <c r="AC20"/>
  <c r="AA20"/>
  <c r="Z20"/>
  <c r="W20"/>
  <c r="R20"/>
  <c r="U20" s="1"/>
  <c r="AF20" s="1"/>
  <c r="R42"/>
  <c r="R41"/>
  <c r="Y41" s="1"/>
  <c r="R40"/>
  <c r="Y40" s="1"/>
  <c r="R39"/>
  <c r="Y39" s="1"/>
  <c r="R38"/>
  <c r="Y38" s="1"/>
  <c r="R37"/>
  <c r="Y37" s="1"/>
  <c r="R36"/>
  <c r="Y36" s="1"/>
  <c r="R35"/>
  <c r="Y35" s="1"/>
  <c r="R16"/>
  <c r="R15"/>
  <c r="R14"/>
  <c r="Y14" s="1"/>
  <c r="R13"/>
  <c r="Y13" s="1"/>
  <c r="R11"/>
  <c r="Y11" s="1"/>
  <c r="R10"/>
  <c r="Y10" s="1"/>
  <c r="R9"/>
  <c r="Y9" s="1"/>
  <c r="R8"/>
  <c r="Y8" s="1"/>
  <c r="R5"/>
  <c r="Y5" s="1"/>
  <c r="R12"/>
  <c r="Y12" s="1"/>
  <c r="U21" l="1"/>
  <c r="U23"/>
  <c r="Y6"/>
  <c r="AH43"/>
  <c r="V20"/>
  <c r="AA42"/>
  <c r="AA41"/>
  <c r="AA40"/>
  <c r="AA39"/>
  <c r="AA38"/>
  <c r="AA37"/>
  <c r="AA36"/>
  <c r="AA35"/>
  <c r="AA16"/>
  <c r="AA15"/>
  <c r="AA14"/>
  <c r="AA13"/>
  <c r="AA12"/>
  <c r="AA11"/>
  <c r="AA10"/>
  <c r="AA9"/>
  <c r="AA8"/>
  <c r="AA5"/>
  <c r="Z42"/>
  <c r="Z41"/>
  <c r="Z40"/>
  <c r="Z39"/>
  <c r="Z38"/>
  <c r="Z37"/>
  <c r="Z36"/>
  <c r="Z35"/>
  <c r="Z16"/>
  <c r="Z15"/>
  <c r="Z14"/>
  <c r="Z13"/>
  <c r="Z12"/>
  <c r="Z11"/>
  <c r="Z9"/>
  <c r="Z8"/>
  <c r="W42"/>
  <c r="V42"/>
  <c r="U42"/>
  <c r="W41"/>
  <c r="V41"/>
  <c r="W40"/>
  <c r="V40"/>
  <c r="W39"/>
  <c r="V39"/>
  <c r="W38"/>
  <c r="V38"/>
  <c r="U38"/>
  <c r="W37"/>
  <c r="V37"/>
  <c r="W36"/>
  <c r="V36"/>
  <c r="W35"/>
  <c r="V35"/>
  <c r="W16"/>
  <c r="V16"/>
  <c r="U16"/>
  <c r="W15"/>
  <c r="V15"/>
  <c r="U15"/>
  <c r="W14"/>
  <c r="V14"/>
  <c r="U14"/>
  <c r="W13"/>
  <c r="V13"/>
  <c r="U13"/>
  <c r="W12"/>
  <c r="V12"/>
  <c r="U12"/>
  <c r="W11"/>
  <c r="V11"/>
  <c r="U11"/>
  <c r="W10"/>
  <c r="V10"/>
  <c r="U10"/>
  <c r="W9"/>
  <c r="V9"/>
  <c r="U9"/>
  <c r="W8"/>
  <c r="V8"/>
  <c r="Z5"/>
  <c r="U5"/>
  <c r="W5"/>
  <c r="AC42"/>
  <c r="AC41"/>
  <c r="AC40"/>
  <c r="AC39"/>
  <c r="AC38"/>
  <c r="AC37"/>
  <c r="AC36"/>
  <c r="AC35"/>
  <c r="AC16"/>
  <c r="AC15"/>
  <c r="AC14"/>
  <c r="AC13"/>
  <c r="AC12"/>
  <c r="AC10"/>
  <c r="AC9"/>
  <c r="AC8"/>
  <c r="AC5"/>
  <c r="AC11"/>
  <c r="AA43" l="1"/>
  <c r="AF40"/>
  <c r="AI13"/>
  <c r="AF13"/>
  <c r="AE13"/>
  <c r="AI12"/>
  <c r="AF12"/>
  <c r="AE12"/>
  <c r="AI8"/>
  <c r="AE8"/>
  <c r="U8"/>
  <c r="AF8" s="1"/>
  <c r="W43" l="1"/>
  <c r="H43" s="1"/>
  <c r="P43" s="1"/>
  <c r="AI41"/>
  <c r="AF41"/>
  <c r="AE41"/>
  <c r="AI40"/>
  <c r="AE40"/>
  <c r="AI39"/>
  <c r="AF39"/>
  <c r="AE39"/>
  <c r="AI38"/>
  <c r="AF38"/>
  <c r="AE38"/>
  <c r="AI37"/>
  <c r="AF37"/>
  <c r="AE37"/>
  <c r="U37"/>
  <c r="AI36"/>
  <c r="AF36"/>
  <c r="AE36"/>
  <c r="U36"/>
  <c r="AI10"/>
  <c r="AF10"/>
  <c r="AE10"/>
  <c r="Z10"/>
  <c r="Z43" s="1"/>
  <c r="AI5" l="1"/>
  <c r="AF5"/>
  <c r="AE5"/>
  <c r="V5"/>
  <c r="AI11"/>
  <c r="AF11"/>
  <c r="AE11"/>
  <c r="AI15"/>
  <c r="AF15"/>
  <c r="AE15"/>
  <c r="AE42"/>
  <c r="AE35"/>
  <c r="AE16"/>
  <c r="AE14"/>
  <c r="AE9"/>
  <c r="AF42"/>
  <c r="AF35"/>
  <c r="AF16"/>
  <c r="AF14"/>
  <c r="AF9"/>
  <c r="AI42"/>
  <c r="AI35"/>
  <c r="AI16"/>
  <c r="AI14"/>
  <c r="AI9"/>
  <c r="U35"/>
  <c r="Y43" l="1"/>
  <c r="AC43"/>
  <c r="AI53" s="1"/>
  <c r="AE43"/>
  <c r="AG43"/>
  <c r="AI48"/>
  <c r="AI49" s="1"/>
  <c r="AF43"/>
  <c r="AC44" l="1"/>
  <c r="AA44"/>
  <c r="AI54" s="1"/>
  <c r="Y44"/>
  <c r="AI43"/>
  <c r="U43"/>
  <c r="V43"/>
  <c r="U44" l="1"/>
  <c r="Z44"/>
  <c r="W44"/>
  <c r="V44" s="1"/>
  <c r="AI51" l="1"/>
  <c r="AI52" s="1"/>
  <c r="AI55" s="1"/>
  <c r="AI58" l="1"/>
</calcChain>
</file>

<file path=xl/sharedStrings.xml><?xml version="1.0" encoding="utf-8"?>
<sst xmlns="http://schemas.openxmlformats.org/spreadsheetml/2006/main" count="150" uniqueCount="72">
  <si>
    <t>FROM</t>
  </si>
  <si>
    <t>TO</t>
  </si>
  <si>
    <t>OUT</t>
  </si>
  <si>
    <t>IN</t>
  </si>
  <si>
    <t>Sched</t>
  </si>
  <si>
    <t>Actual</t>
  </si>
  <si>
    <t>Flight Credit</t>
  </si>
  <si>
    <t>Dead Head</t>
  </si>
  <si>
    <t>Adj to Guar</t>
  </si>
  <si>
    <t>Overtime Calculation</t>
  </si>
  <si>
    <t>Minimum Guarantee</t>
  </si>
  <si>
    <t>Earned Credit Above Guarantee</t>
  </si>
  <si>
    <t>Adjusted Guarantee</t>
  </si>
  <si>
    <t>Total Pay Hrs Above Guarantee</t>
  </si>
  <si>
    <t>Pay Rate</t>
  </si>
  <si>
    <t>Total Pay Above Guarantee</t>
  </si>
  <si>
    <t>MONTHLY PAYLOG</t>
  </si>
  <si>
    <t>Adjustment to guarantee (reduction)</t>
  </si>
  <si>
    <t>jfk</t>
  </si>
  <si>
    <t>x</t>
  </si>
  <si>
    <t>DXB</t>
  </si>
  <si>
    <t>HKG</t>
  </si>
  <si>
    <t>ANC</t>
  </si>
  <si>
    <t>ORD</t>
  </si>
  <si>
    <t>ord</t>
  </si>
  <si>
    <t>lga</t>
  </si>
  <si>
    <t>R1</t>
  </si>
  <si>
    <t>CRT</t>
  </si>
  <si>
    <t>TRIP</t>
  </si>
  <si>
    <t>D-ON</t>
  </si>
  <si>
    <t>D-OFF</t>
  </si>
  <si>
    <t>Trip Duty On</t>
  </si>
  <si>
    <t>Trip Duty Off</t>
  </si>
  <si>
    <t>Training</t>
  </si>
  <si>
    <t>Hazard</t>
  </si>
  <si>
    <t>Medical</t>
  </si>
  <si>
    <t>Day</t>
  </si>
  <si>
    <t>R3</t>
  </si>
  <si>
    <t>X-Day (#)</t>
  </si>
  <si>
    <t>Voluntr</t>
  </si>
  <si>
    <t>DH</t>
  </si>
  <si>
    <t>X-Day Pay</t>
  </si>
  <si>
    <t>DAYS OFF PAY</t>
  </si>
  <si>
    <t>DAYS ON PAY</t>
  </si>
  <si>
    <t>Other Credit Above Guarantee (Hazard, DaysOFF Rig, etc.)</t>
  </si>
  <si>
    <t>X Day Pay Hours</t>
  </si>
  <si>
    <t>This form is temporary.  When the Company displays their own mid-month "crew-allowance" sheet, this form will be revised to match theirs.</t>
  </si>
  <si>
    <t xml:space="preserve">I welcome any and all comments to improve this form. </t>
  </si>
  <si>
    <t xml:space="preserve">I encourage any corrections to this form. </t>
  </si>
  <si>
    <t>comments@B747400.com</t>
  </si>
  <si>
    <t>BUG:  if you fly more than one leg per day, you must manually remove data in column H.</t>
  </si>
  <si>
    <t>V</t>
  </si>
  <si>
    <t>OAI</t>
  </si>
  <si>
    <t>PVG</t>
  </si>
  <si>
    <t>TAFB</t>
  </si>
  <si>
    <t>approx perDiem ---------------------------&gt;</t>
  </si>
  <si>
    <t>BUG:  Make invisible the 0:00 times in the rig column when 24:00 is called.</t>
  </si>
  <si>
    <t>X</t>
  </si>
  <si>
    <t>KGF</t>
  </si>
  <si>
    <t>LUX</t>
  </si>
  <si>
    <t>lux</t>
  </si>
  <si>
    <t>Vacation</t>
  </si>
  <si>
    <t>Total Earned Pay Credit (incl vacation)</t>
  </si>
  <si>
    <t>BUG:  the CRT is formula driven per month…but should be per trip</t>
  </si>
  <si>
    <t>lcy</t>
  </si>
  <si>
    <t>lcy-snn-jfk</t>
  </si>
  <si>
    <t>fra</t>
  </si>
  <si>
    <t>EVN</t>
  </si>
  <si>
    <t>SHJ</t>
  </si>
  <si>
    <t>BUG:  sick time may not calculate properly yet</t>
  </si>
  <si>
    <t>October 2011  (NEW CONTRACT RULES APPLIED)</t>
  </si>
  <si>
    <t>DRAFT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</si>
</sst>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6" formatCode="h:mm;@"/>
    <numFmt numFmtId="167" formatCode="_(* #,##0.0_);_(* \(#,##0.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u/>
      <sz val="16"/>
      <color theme="10"/>
      <name val="Calibri"/>
      <family val="2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vertical="center"/>
    </xf>
    <xf numFmtId="44" fontId="4" fillId="0" borderId="6" xfId="1" applyFont="1" applyBorder="1"/>
    <xf numFmtId="0" fontId="0" fillId="0" borderId="1" xfId="0" applyBorder="1" applyAlignment="1" applyProtection="1">
      <alignment horizontal="center"/>
      <protection locked="0"/>
    </xf>
    <xf numFmtId="20" fontId="2" fillId="0" borderId="3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quotePrefix="1" applyFont="1" applyFill="1" applyBorder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20" fontId="0" fillId="0" borderId="1" xfId="0" applyNumberFormat="1" applyFont="1" applyBorder="1" applyAlignment="1" applyProtection="1">
      <alignment horizontal="center"/>
      <protection locked="0"/>
    </xf>
    <xf numFmtId="20" fontId="0" fillId="0" borderId="0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8" fontId="0" fillId="0" borderId="0" xfId="0" applyNumberFormat="1" applyFont="1"/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2" fontId="0" fillId="0" borderId="0" xfId="0" applyNumberFormat="1" applyFont="1"/>
    <xf numFmtId="0" fontId="0" fillId="0" borderId="0" xfId="0" applyFont="1" applyFill="1" applyBorder="1"/>
    <xf numFmtId="0" fontId="0" fillId="0" borderId="0" xfId="0" applyFont="1" applyBorder="1"/>
    <xf numFmtId="2" fontId="0" fillId="0" borderId="7" xfId="0" applyNumberFormat="1" applyFont="1" applyBorder="1"/>
    <xf numFmtId="2" fontId="0" fillId="0" borderId="3" xfId="0" applyNumberFormat="1" applyFont="1" applyBorder="1"/>
    <xf numFmtId="2" fontId="0" fillId="0" borderId="6" xfId="0" applyNumberFormat="1" applyFont="1" applyBorder="1"/>
    <xf numFmtId="2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2" fontId="0" fillId="0" borderId="0" xfId="0" applyNumberFormat="1" applyFont="1" applyAlignment="1">
      <alignment horizontal="right"/>
    </xf>
    <xf numFmtId="20" fontId="8" fillId="0" borderId="1" xfId="0" applyNumberFormat="1" applyFont="1" applyBorder="1" applyAlignment="1">
      <alignment horizontal="center"/>
    </xf>
    <xf numFmtId="20" fontId="8" fillId="0" borderId="5" xfId="0" applyNumberFormat="1" applyFont="1" applyBorder="1" applyAlignment="1">
      <alignment horizontal="center"/>
    </xf>
    <xf numFmtId="39" fontId="8" fillId="0" borderId="2" xfId="1" applyNumberFormat="1" applyFont="1" applyBorder="1"/>
    <xf numFmtId="39" fontId="8" fillId="0" borderId="1" xfId="1" applyNumberFormat="1" applyFont="1" applyBorder="1"/>
    <xf numFmtId="2" fontId="1" fillId="0" borderId="1" xfId="0" applyNumberFormat="1" applyFont="1" applyBorder="1" applyAlignment="1">
      <alignment horizontal="center"/>
    </xf>
    <xf numFmtId="39" fontId="8" fillId="0" borderId="4" xfId="1" applyNumberFormat="1" applyFont="1" applyBorder="1"/>
    <xf numFmtId="39" fontId="8" fillId="0" borderId="5" xfId="1" applyNumberFormat="1" applyFont="1" applyBorder="1"/>
    <xf numFmtId="2" fontId="1" fillId="0" borderId="5" xfId="0" applyNumberFormat="1" applyFont="1" applyBorder="1" applyAlignment="1">
      <alignment horizontal="center"/>
    </xf>
    <xf numFmtId="44" fontId="1" fillId="0" borderId="7" xfId="1" applyFont="1" applyBorder="1"/>
    <xf numFmtId="0" fontId="0" fillId="0" borderId="3" xfId="0" applyFont="1" applyFill="1" applyBorder="1" applyAlignment="1" applyProtection="1">
      <alignment horizontal="center"/>
      <protection locked="0"/>
    </xf>
    <xf numFmtId="20" fontId="0" fillId="0" borderId="1" xfId="0" applyNumberFormat="1" applyBorder="1" applyAlignment="1" applyProtection="1">
      <alignment horizontal="center"/>
      <protection locked="0"/>
    </xf>
    <xf numFmtId="20" fontId="0" fillId="0" borderId="3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20" fontId="0" fillId="0" borderId="0" xfId="0" applyNumberFormat="1" applyFont="1"/>
    <xf numFmtId="20" fontId="0" fillId="0" borderId="1" xfId="0" applyNumberFormat="1" applyFont="1" applyFill="1" applyBorder="1" applyAlignment="1" applyProtection="1">
      <alignment horizontal="center"/>
      <protection locked="0"/>
    </xf>
    <xf numFmtId="39" fontId="0" fillId="0" borderId="0" xfId="0" applyNumberFormat="1" applyFont="1" applyAlignment="1">
      <alignment horizontal="right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4" borderId="2" xfId="0" applyFont="1" applyFill="1" applyBorder="1" applyAlignment="1">
      <alignment horizontal="center"/>
    </xf>
    <xf numFmtId="0" fontId="0" fillId="4" borderId="17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20" fontId="0" fillId="0" borderId="14" xfId="0" applyNumberFormat="1" applyFont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20" fontId="0" fillId="0" borderId="18" xfId="0" applyNumberFormat="1" applyFont="1" applyFill="1" applyBorder="1" applyAlignment="1" applyProtection="1">
      <alignment horizontal="center"/>
      <protection locked="0"/>
    </xf>
    <xf numFmtId="20" fontId="0" fillId="0" borderId="1" xfId="0" applyNumberForma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20" fontId="0" fillId="0" borderId="14" xfId="0" applyNumberFormat="1" applyFill="1" applyBorder="1" applyAlignment="1" applyProtection="1">
      <alignment horizontal="center"/>
      <protection locked="0"/>
    </xf>
    <xf numFmtId="46" fontId="0" fillId="0" borderId="14" xfId="0" applyNumberFormat="1" applyFill="1" applyBorder="1" applyAlignment="1" applyProtection="1">
      <alignment horizontal="center"/>
      <protection locked="0"/>
    </xf>
    <xf numFmtId="166" fontId="0" fillId="0" borderId="14" xfId="0" applyNumberFormat="1" applyFill="1" applyBorder="1" applyAlignment="1" applyProtection="1">
      <alignment horizontal="center"/>
      <protection locked="0"/>
    </xf>
    <xf numFmtId="166" fontId="0" fillId="0" borderId="5" xfId="0" applyNumberFormat="1" applyFill="1" applyBorder="1" applyAlignment="1" applyProtection="1">
      <alignment horizontal="center"/>
      <protection locked="0"/>
    </xf>
    <xf numFmtId="39" fontId="0" fillId="0" borderId="0" xfId="0" applyNumberFormat="1" applyFont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166" fontId="0" fillId="0" borderId="1" xfId="0" applyNumberFormat="1" applyFill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39" fontId="8" fillId="0" borderId="0" xfId="1" applyNumberFormat="1" applyFont="1" applyFill="1" applyBorder="1" applyAlignment="1">
      <alignment horizontal="center"/>
    </xf>
    <xf numFmtId="39" fontId="8" fillId="0" borderId="6" xfId="1" applyNumberFormat="1" applyFont="1" applyBorder="1" applyAlignment="1">
      <alignment horizontal="center"/>
    </xf>
    <xf numFmtId="39" fontId="8" fillId="0" borderId="17" xfId="1" applyNumberFormat="1" applyFont="1" applyBorder="1"/>
    <xf numFmtId="39" fontId="8" fillId="0" borderId="14" xfId="1" applyNumberFormat="1" applyFont="1" applyBorder="1"/>
    <xf numFmtId="39" fontId="8" fillId="0" borderId="18" xfId="1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4" fontId="5" fillId="0" borderId="0" xfId="0" applyNumberFormat="1" applyFont="1" applyBorder="1" applyAlignment="1" applyProtection="1">
      <alignment vertical="center"/>
      <protection locked="0"/>
    </xf>
    <xf numFmtId="2" fontId="1" fillId="0" borderId="3" xfId="0" quotePrefix="1" applyNumberFormat="1" applyFont="1" applyBorder="1"/>
    <xf numFmtId="2" fontId="1" fillId="0" borderId="6" xfId="0" quotePrefix="1" applyNumberFormat="1" applyFont="1" applyBorder="1"/>
    <xf numFmtId="2" fontId="1" fillId="0" borderId="17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8" xfId="0" quotePrefix="1" applyNumberFormat="1" applyFont="1" applyBorder="1"/>
    <xf numFmtId="2" fontId="0" fillId="0" borderId="0" xfId="0" applyNumberFormat="1" applyFont="1" applyAlignment="1">
      <alignment horizontal="center"/>
    </xf>
    <xf numFmtId="0" fontId="0" fillId="0" borderId="12" xfId="0" applyBorder="1" applyAlignment="1">
      <alignment horizontal="right"/>
    </xf>
    <xf numFmtId="0" fontId="0" fillId="0" borderId="0" xfId="0" applyBorder="1" applyAlignment="1">
      <alignment horizontal="right"/>
    </xf>
    <xf numFmtId="2" fontId="0" fillId="0" borderId="2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9" fontId="10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0" fillId="0" borderId="11" xfId="0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9" fontId="8" fillId="0" borderId="0" xfId="1" applyNumberFormat="1" applyFont="1" applyBorder="1" applyAlignment="1">
      <alignment horizontal="center"/>
    </xf>
    <xf numFmtId="39" fontId="8" fillId="0" borderId="3" xfId="1" applyNumberFormat="1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2" fontId="1" fillId="0" borderId="34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" fontId="13" fillId="0" borderId="0" xfId="0" applyNumberFormat="1" applyFont="1" applyBorder="1" applyAlignment="1" applyProtection="1">
      <alignment vertical="center"/>
      <protection locked="0"/>
    </xf>
    <xf numFmtId="0" fontId="13" fillId="0" borderId="0" xfId="0" applyFont="1" applyAlignment="1"/>
    <xf numFmtId="164" fontId="14" fillId="0" borderId="0" xfId="0" applyNumberFormat="1" applyFont="1" applyBorder="1" applyAlignment="1" applyProtection="1">
      <alignment vertical="center"/>
      <protection locked="0"/>
    </xf>
    <xf numFmtId="164" fontId="14" fillId="0" borderId="12" xfId="0" quotePrefix="1" applyNumberFormat="1" applyFont="1" applyBorder="1" applyAlignment="1" applyProtection="1">
      <alignment vertical="center"/>
      <protection locked="0"/>
    </xf>
    <xf numFmtId="46" fontId="0" fillId="0" borderId="1" xfId="0" applyNumberFormat="1" applyFill="1" applyBorder="1" applyAlignment="1" applyProtection="1">
      <alignment horizontal="center"/>
      <protection locked="0"/>
    </xf>
    <xf numFmtId="44" fontId="16" fillId="0" borderId="0" xfId="1" applyFont="1" applyAlignment="1">
      <alignment horizontal="center"/>
    </xf>
    <xf numFmtId="167" fontId="16" fillId="0" borderId="0" xfId="3" applyNumberFormat="1" applyFont="1"/>
    <xf numFmtId="8" fontId="16" fillId="0" borderId="0" xfId="0" applyNumberFormat="1" applyFont="1" applyAlignment="1">
      <alignment horizontal="right"/>
    </xf>
    <xf numFmtId="8" fontId="16" fillId="0" borderId="0" xfId="0" quotePrefix="1" applyNumberFormat="1" applyFont="1"/>
    <xf numFmtId="20" fontId="0" fillId="0" borderId="14" xfId="0" applyNumberFormat="1" applyBorder="1" applyAlignment="1" applyProtection="1">
      <alignment horizontal="center"/>
      <protection locked="0"/>
    </xf>
    <xf numFmtId="0" fontId="0" fillId="0" borderId="24" xfId="0" applyFont="1" applyBorder="1" applyAlignment="1">
      <alignment horizontal="left"/>
    </xf>
    <xf numFmtId="0" fontId="0" fillId="0" borderId="26" xfId="0" applyFont="1" applyBorder="1" applyAlignment="1">
      <alignment horizontal="left"/>
    </xf>
    <xf numFmtId="0" fontId="0" fillId="0" borderId="28" xfId="0" applyBorder="1" applyAlignment="1">
      <alignment horizontal="left"/>
    </xf>
    <xf numFmtId="2" fontId="0" fillId="0" borderId="24" xfId="0" applyNumberFormat="1" applyFont="1" applyBorder="1" applyAlignment="1">
      <alignment horizontal="left"/>
    </xf>
    <xf numFmtId="2" fontId="0" fillId="0" borderId="26" xfId="0" applyNumberFormat="1" applyFont="1" applyBorder="1" applyAlignment="1">
      <alignment horizontal="left"/>
    </xf>
    <xf numFmtId="2" fontId="0" fillId="0" borderId="28" xfId="0" applyNumberFormat="1" applyBorder="1" applyAlignment="1">
      <alignment horizontal="left"/>
    </xf>
    <xf numFmtId="20" fontId="10" fillId="0" borderId="1" xfId="0" applyNumberFormat="1" applyFont="1" applyBorder="1" applyAlignment="1">
      <alignment horizontal="center"/>
    </xf>
    <xf numFmtId="20" fontId="2" fillId="0" borderId="18" xfId="0" applyNumberFormat="1" applyFont="1" applyFill="1" applyBorder="1" applyAlignment="1" applyProtection="1">
      <alignment horizontal="center"/>
      <protection locked="0"/>
    </xf>
    <xf numFmtId="0" fontId="11" fillId="2" borderId="30" xfId="0" applyFont="1" applyFill="1" applyBorder="1" applyAlignment="1">
      <alignment horizontal="center" vertical="center" textRotation="180"/>
    </xf>
    <xf numFmtId="0" fontId="11" fillId="2" borderId="19" xfId="0" applyFont="1" applyFill="1" applyBorder="1" applyAlignment="1">
      <alignment horizontal="center" vertical="center" textRotation="180"/>
    </xf>
    <xf numFmtId="0" fontId="9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2" fillId="2" borderId="30" xfId="0" applyFont="1" applyFill="1" applyBorder="1" applyAlignment="1">
      <alignment horizontal="center" vertical="center" textRotation="180" wrapText="1"/>
    </xf>
    <xf numFmtId="0" fontId="2" fillId="2" borderId="19" xfId="0" applyFont="1" applyFill="1" applyBorder="1" applyAlignment="1">
      <alignment horizontal="center" vertical="center" textRotation="180" wrapText="1"/>
    </xf>
    <xf numFmtId="0" fontId="2" fillId="2" borderId="29" xfId="0" applyFont="1" applyFill="1" applyBorder="1" applyAlignment="1">
      <alignment horizontal="center" vertical="center" textRotation="180"/>
    </xf>
    <xf numFmtId="0" fontId="2" fillId="2" borderId="21" xfId="0" applyFont="1" applyFill="1" applyBorder="1" applyAlignment="1">
      <alignment horizontal="center" vertical="center" textRotation="180"/>
    </xf>
    <xf numFmtId="0" fontId="2" fillId="2" borderId="30" xfId="0" applyFont="1" applyFill="1" applyBorder="1" applyAlignment="1">
      <alignment horizontal="center" vertical="center" textRotation="180"/>
    </xf>
    <xf numFmtId="0" fontId="2" fillId="2" borderId="19" xfId="0" applyFont="1" applyFill="1" applyBorder="1" applyAlignment="1">
      <alignment horizontal="center" vertical="center" textRotation="180"/>
    </xf>
    <xf numFmtId="0" fontId="2" fillId="2" borderId="3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textRotation="180"/>
    </xf>
    <xf numFmtId="0" fontId="2" fillId="2" borderId="36" xfId="0" applyFont="1" applyFill="1" applyBorder="1" applyAlignment="1">
      <alignment horizontal="center" vertical="center" textRotation="180"/>
    </xf>
    <xf numFmtId="0" fontId="2" fillId="3" borderId="3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textRotation="180" wrapText="1"/>
    </xf>
    <xf numFmtId="0" fontId="2" fillId="2" borderId="21" xfId="0" applyFont="1" applyFill="1" applyBorder="1" applyAlignment="1">
      <alignment horizontal="center" vertical="center" textRotation="180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37" xfId="0" applyFill="1" applyBorder="1" applyAlignment="1" applyProtection="1">
      <alignment horizontal="center"/>
      <protection locked="0"/>
    </xf>
    <xf numFmtId="0" fontId="0" fillId="0" borderId="38" xfId="0" applyFill="1" applyBorder="1" applyAlignment="1" applyProtection="1">
      <alignment horizontal="center"/>
      <protection locked="0"/>
    </xf>
    <xf numFmtId="0" fontId="0" fillId="0" borderId="23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25" xfId="0" applyFont="1" applyBorder="1" applyAlignment="1">
      <alignment horizontal="left"/>
    </xf>
    <xf numFmtId="0" fontId="0" fillId="0" borderId="26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2" fontId="0" fillId="0" borderId="23" xfId="0" applyNumberFormat="1" applyFont="1" applyBorder="1" applyAlignment="1">
      <alignment horizontal="left"/>
    </xf>
    <xf numFmtId="2" fontId="0" fillId="0" borderId="24" xfId="0" applyNumberFormat="1" applyFont="1" applyBorder="1" applyAlignment="1">
      <alignment horizontal="left"/>
    </xf>
    <xf numFmtId="2" fontId="0" fillId="0" borderId="25" xfId="0" applyNumberFormat="1" applyBorder="1" applyAlignment="1">
      <alignment horizontal="left"/>
    </xf>
    <xf numFmtId="2" fontId="0" fillId="0" borderId="26" xfId="0" applyNumberFormat="1" applyFont="1" applyBorder="1" applyAlignment="1">
      <alignment horizontal="left"/>
    </xf>
    <xf numFmtId="2" fontId="0" fillId="0" borderId="27" xfId="0" applyNumberFormat="1" applyBorder="1" applyAlignment="1">
      <alignment horizontal="left"/>
    </xf>
    <xf numFmtId="2" fontId="0" fillId="0" borderId="28" xfId="0" applyNumberFormat="1" applyBorder="1" applyAlignment="1">
      <alignment horizontal="left"/>
    </xf>
    <xf numFmtId="0" fontId="2" fillId="2" borderId="3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6" fillId="0" borderId="0" xfId="0" quotePrefix="1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17" fontId="17" fillId="0" borderId="0" xfId="0" applyNumberFormat="1" applyFont="1" applyBorder="1" applyAlignment="1" applyProtection="1">
      <alignment vertical="center"/>
      <protection locked="0"/>
    </xf>
    <xf numFmtId="0" fontId="18" fillId="0" borderId="0" xfId="2" applyFont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219075</xdr:colOff>
      <xdr:row>0</xdr:row>
      <xdr:rowOff>38100</xdr:rowOff>
    </xdr:from>
    <xdr:to>
      <xdr:col>34</xdr:col>
      <xdr:colOff>76200</xdr:colOff>
      <xdr:row>1</xdr:row>
      <xdr:rowOff>161925</xdr:rowOff>
    </xdr:to>
    <xdr:pic>
      <xdr:nvPicPr>
        <xdr:cNvPr id="3" name="Picture 2" descr="Atlas_Air-logo-08335CD020-seeklogo.com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77475" y="38100"/>
          <a:ext cx="17621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ents@B747400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89"/>
  <sheetViews>
    <sheetView showGridLines="0" showZeros="0" tabSelected="1" zoomScaleNormal="100" workbookViewId="0">
      <pane xSplit="1" ySplit="4" topLeftCell="B20" activePane="bottomRight" state="frozen"/>
      <selection pane="topRight" activeCell="B1" sqref="B1"/>
      <selection pane="bottomLeft" activeCell="A3" sqref="A3"/>
      <selection pane="bottomRight" activeCell="K59" sqref="K59"/>
    </sheetView>
  </sheetViews>
  <sheetFormatPr defaultRowHeight="15"/>
  <cols>
    <col min="1" max="1" width="4" style="2" bestFit="1" customWidth="1"/>
    <col min="2" max="4" width="2.5703125" style="2" customWidth="1"/>
    <col min="5" max="5" width="6.28515625" bestFit="1" customWidth="1"/>
    <col min="6" max="6" width="6.28515625" customWidth="1"/>
    <col min="7" max="7" width="5.5703125" bestFit="1" customWidth="1"/>
    <col min="8" max="8" width="7.7109375" customWidth="1"/>
    <col min="9" max="9" width="3.7109375" bestFit="1" customWidth="1"/>
    <col min="10" max="10" width="3.42578125" customWidth="1"/>
    <col min="11" max="11" width="4" bestFit="1" customWidth="1"/>
    <col min="12" max="12" width="3.5703125" bestFit="1" customWidth="1"/>
    <col min="13" max="13" width="3.28515625" bestFit="1" customWidth="1"/>
    <col min="14" max="15" width="3.28515625" customWidth="1"/>
    <col min="16" max="18" width="7.140625" style="2" customWidth="1"/>
    <col min="19" max="19" width="7.140625" customWidth="1"/>
    <col min="20" max="20" width="2.140625" style="4" customWidth="1"/>
    <col min="21" max="22" width="7.140625" customWidth="1"/>
    <col min="23" max="23" width="7.7109375" style="2" customWidth="1"/>
    <col min="24" max="24" width="1.85546875" style="2" customWidth="1"/>
    <col min="25" max="27" width="7.7109375" style="2" customWidth="1"/>
    <col min="28" max="28" width="1.5703125" style="2" customWidth="1"/>
    <col min="29" max="29" width="7.7109375" style="2" customWidth="1"/>
    <col min="30" max="30" width="2" style="2" customWidth="1"/>
    <col min="31" max="31" width="7.140625" customWidth="1"/>
    <col min="32" max="34" width="7.140625" style="3" customWidth="1"/>
    <col min="35" max="35" width="9" bestFit="1" customWidth="1"/>
    <col min="36" max="36" width="2" style="5" customWidth="1"/>
  </cols>
  <sheetData>
    <row r="1" spans="1:40" ht="46.5" customHeight="1">
      <c r="A1" s="56" t="s">
        <v>16</v>
      </c>
      <c r="B1" s="10"/>
      <c r="C1" s="10"/>
      <c r="D1" s="10"/>
      <c r="E1" s="1"/>
      <c r="F1" s="1"/>
      <c r="G1" s="1"/>
      <c r="H1" s="1"/>
      <c r="I1" s="1"/>
      <c r="J1" s="181" t="s">
        <v>71</v>
      </c>
      <c r="L1" s="86"/>
      <c r="M1" s="86"/>
      <c r="N1" s="86"/>
      <c r="O1" s="86"/>
      <c r="P1" s="178" t="s">
        <v>70</v>
      </c>
      <c r="Q1" s="178"/>
      <c r="R1" s="178"/>
      <c r="S1" s="178"/>
      <c r="T1" s="179"/>
      <c r="U1" s="180"/>
      <c r="V1" s="180"/>
      <c r="W1" s="180"/>
      <c r="X1" s="179"/>
      <c r="Y1" s="180"/>
      <c r="Z1" s="180"/>
      <c r="AA1" s="180"/>
      <c r="AB1" s="180"/>
      <c r="AC1" s="180"/>
      <c r="AD1" s="180"/>
      <c r="AI1" s="6"/>
      <c r="AJ1" s="6"/>
    </row>
    <row r="2" spans="1:40" ht="15" customHeight="1" thickBot="1">
      <c r="A2" s="56"/>
      <c r="B2" s="102" t="s">
        <v>46</v>
      </c>
      <c r="C2" s="115"/>
      <c r="D2" s="115"/>
      <c r="E2" s="116"/>
      <c r="F2" s="116"/>
      <c r="G2" s="116"/>
      <c r="H2" s="116"/>
      <c r="I2" s="116"/>
      <c r="J2" s="117"/>
      <c r="K2" s="118"/>
      <c r="L2" s="119"/>
      <c r="M2" s="119"/>
      <c r="N2" s="119"/>
      <c r="O2" s="119"/>
      <c r="P2" s="120"/>
      <c r="Q2" s="120"/>
      <c r="R2" s="120"/>
      <c r="S2" s="120"/>
      <c r="X2" s="78"/>
      <c r="AI2" s="6"/>
      <c r="AJ2" s="6"/>
    </row>
    <row r="3" spans="1:40" s="107" customFormat="1" ht="12" customHeight="1" thickBot="1">
      <c r="A3" s="154" t="s">
        <v>36</v>
      </c>
      <c r="B3" s="139" t="s">
        <v>29</v>
      </c>
      <c r="C3" s="139" t="s">
        <v>30</v>
      </c>
      <c r="D3" s="139" t="s">
        <v>39</v>
      </c>
      <c r="E3" s="145" t="s">
        <v>0</v>
      </c>
      <c r="F3" s="145" t="s">
        <v>1</v>
      </c>
      <c r="G3" s="156" t="s">
        <v>31</v>
      </c>
      <c r="H3" s="156" t="s">
        <v>32</v>
      </c>
      <c r="I3" s="139" t="s">
        <v>28</v>
      </c>
      <c r="J3" s="143" t="s">
        <v>38</v>
      </c>
      <c r="K3" s="143" t="s">
        <v>35</v>
      </c>
      <c r="L3" s="143" t="s">
        <v>40</v>
      </c>
      <c r="M3" s="143" t="s">
        <v>34</v>
      </c>
      <c r="N3" s="143" t="s">
        <v>33</v>
      </c>
      <c r="O3" s="143" t="s">
        <v>37</v>
      </c>
      <c r="P3" s="145" t="s">
        <v>2</v>
      </c>
      <c r="Q3" s="145" t="s">
        <v>3</v>
      </c>
      <c r="R3" s="145" t="s">
        <v>4</v>
      </c>
      <c r="S3" s="149" t="s">
        <v>5</v>
      </c>
      <c r="T3" s="103"/>
      <c r="U3" s="151" t="s">
        <v>43</v>
      </c>
      <c r="V3" s="152"/>
      <c r="W3" s="153"/>
      <c r="X3" s="104"/>
      <c r="Y3" s="151" t="s">
        <v>42</v>
      </c>
      <c r="Z3" s="152"/>
      <c r="AA3" s="153"/>
      <c r="AB3" s="105"/>
      <c r="AC3" s="147" t="s">
        <v>41</v>
      </c>
      <c r="AD3" s="105"/>
      <c r="AE3" s="141" t="s">
        <v>33</v>
      </c>
      <c r="AF3" s="143" t="s">
        <v>34</v>
      </c>
      <c r="AG3" s="135" t="s">
        <v>35</v>
      </c>
      <c r="AH3" s="135" t="s">
        <v>61</v>
      </c>
      <c r="AI3" s="175" t="s">
        <v>8</v>
      </c>
      <c r="AJ3" s="106"/>
    </row>
    <row r="4" spans="1:40" s="102" customFormat="1" ht="48.75" customHeight="1" thickBot="1">
      <c r="A4" s="155"/>
      <c r="B4" s="140"/>
      <c r="C4" s="140"/>
      <c r="D4" s="140"/>
      <c r="E4" s="146"/>
      <c r="F4" s="146"/>
      <c r="G4" s="157"/>
      <c r="H4" s="157"/>
      <c r="I4" s="140"/>
      <c r="J4" s="144"/>
      <c r="K4" s="144"/>
      <c r="L4" s="144"/>
      <c r="M4" s="144"/>
      <c r="N4" s="144"/>
      <c r="O4" s="144"/>
      <c r="P4" s="146"/>
      <c r="Q4" s="146"/>
      <c r="R4" s="146"/>
      <c r="S4" s="150"/>
      <c r="T4" s="96"/>
      <c r="U4" s="97" t="s">
        <v>6</v>
      </c>
      <c r="V4" s="98" t="s">
        <v>7</v>
      </c>
      <c r="W4" s="99" t="s">
        <v>27</v>
      </c>
      <c r="X4" s="100"/>
      <c r="Y4" s="97" t="s">
        <v>6</v>
      </c>
      <c r="Z4" s="98" t="s">
        <v>7</v>
      </c>
      <c r="AA4" s="99" t="s">
        <v>27</v>
      </c>
      <c r="AB4" s="101"/>
      <c r="AC4" s="148"/>
      <c r="AD4" s="101"/>
      <c r="AE4" s="142"/>
      <c r="AF4" s="144"/>
      <c r="AG4" s="136"/>
      <c r="AH4" s="136"/>
      <c r="AI4" s="176"/>
      <c r="AJ4" s="100"/>
    </row>
    <row r="5" spans="1:40">
      <c r="A5" s="58">
        <v>1</v>
      </c>
      <c r="B5" s="59"/>
      <c r="C5" s="59" t="s">
        <v>57</v>
      </c>
      <c r="D5" s="59"/>
      <c r="E5" s="60" t="s">
        <v>21</v>
      </c>
      <c r="F5" s="60" t="s">
        <v>58</v>
      </c>
      <c r="G5" s="69">
        <v>0</v>
      </c>
      <c r="H5" s="71"/>
      <c r="I5" s="70" t="s">
        <v>19</v>
      </c>
      <c r="J5" s="76">
        <v>1</v>
      </c>
      <c r="K5" s="61"/>
      <c r="L5" s="62"/>
      <c r="M5" s="61"/>
      <c r="N5" s="61"/>
      <c r="O5" s="61"/>
      <c r="P5" s="63">
        <v>1.7361111111111112E-2</v>
      </c>
      <c r="Q5" s="126">
        <v>0.31944444444444448</v>
      </c>
      <c r="R5" s="133">
        <f t="shared" ref="R5:R11" si="0">IF(+$O5="x", +(Q5-P5+IF(P5&gt;Q5,1))/2, Q5-P5+IF(P5&gt;Q5,1))</f>
        <v>0.30208333333333337</v>
      </c>
      <c r="S5" s="66">
        <v>0.27708333333333335</v>
      </c>
      <c r="T5" s="11"/>
      <c r="U5" s="81">
        <f>IF($B5="x",IF($L5="x",0,(IF($R5&gt;S5,$R5/0.041666667,$S5/0.041666667))),0)</f>
        <v>0</v>
      </c>
      <c r="V5" s="82">
        <f>IF($B5="x",IF($L5="x",(IF($R5&gt;$S5,$R5/0.041666667,$S5/0.041666667))/2.85,0),0)</f>
        <v>0</v>
      </c>
      <c r="W5" s="83">
        <f>IF(+$B5="x", (IF($I5="x",(+$H5-$G5)/0.041666667/4.95,0)), 0)</f>
        <v>0</v>
      </c>
      <c r="X5" s="79"/>
      <c r="Y5" s="81">
        <f t="shared" ref="Y5" si="1">IF($C5="x", IF($L5="x",0,(IF($R5&gt;$S5,$R5/0.041666667,$S5/0.041666667))),0)</f>
        <v>7.2499999420000014</v>
      </c>
      <c r="Z5" s="82">
        <f>IF($C5="x", IF($L5="x",(IF($R5&gt;$S5,$R5/0.041666667,$S5/0.041666667))/2.85,0),0)</f>
        <v>0</v>
      </c>
      <c r="AA5" s="83">
        <f t="shared" ref="AA5:AA7" si="2">IF(+$C5="x", (IF($I5="x",(+$H5-$G5)/0.041666667/4.95,0)), 0)</f>
        <v>0</v>
      </c>
      <c r="AB5" s="110"/>
      <c r="AC5" s="112">
        <f t="shared" ref="AC5:AC42" si="3">IF(D5="x",IF(J5=1, 2,IF(J5=2,4,IF(J5=3,6,IF(J5&gt;3,6,0)))),IF(J5=1, 2,IF(J5=2,4,IF(J5=3,6,IF(J5&gt;3,12,0)))))</f>
        <v>2</v>
      </c>
      <c r="AD5" s="79"/>
      <c r="AE5" s="89">
        <f t="shared" ref="AE5" si="4">IF(N5="x",3.65,0)</f>
        <v>0</v>
      </c>
      <c r="AF5" s="90">
        <f t="shared" ref="AF5:AF42" si="5">IF(M5="x",U5/2,0)</f>
        <v>0</v>
      </c>
      <c r="AG5" s="90">
        <f t="shared" ref="AG5" si="6">IF(K5="x", 3.65,0)</f>
        <v>0</v>
      </c>
      <c r="AH5" s="41">
        <f t="shared" ref="AH5:AH40" si="7">IF(B5="V", 3.65,0)</f>
        <v>0</v>
      </c>
      <c r="AI5" s="91">
        <f t="shared" ref="AI5" si="8">+AG5*-1</f>
        <v>0</v>
      </c>
      <c r="AJ5" s="12"/>
      <c r="AK5" s="13"/>
      <c r="AL5" s="13"/>
      <c r="AM5" s="13"/>
      <c r="AN5" s="13"/>
    </row>
    <row r="6" spans="1:40">
      <c r="A6" s="58"/>
      <c r="B6" s="59"/>
      <c r="C6" s="59" t="s">
        <v>19</v>
      </c>
      <c r="D6" s="59"/>
      <c r="E6" s="60" t="s">
        <v>58</v>
      </c>
      <c r="F6" s="60" t="s">
        <v>59</v>
      </c>
      <c r="G6" s="69">
        <v>0</v>
      </c>
      <c r="H6" s="71">
        <v>1</v>
      </c>
      <c r="I6" s="70" t="s">
        <v>19</v>
      </c>
      <c r="J6" s="76"/>
      <c r="K6" s="61"/>
      <c r="L6" s="62"/>
      <c r="M6" s="61"/>
      <c r="N6" s="61"/>
      <c r="O6" s="61"/>
      <c r="P6" s="63">
        <v>0.38194444444444442</v>
      </c>
      <c r="Q6" s="63">
        <v>0.67708333333333337</v>
      </c>
      <c r="R6" s="37">
        <f t="shared" ref="R6:R7" si="9">IF(+$O6="x", +(Q6-P6+IF(P6&gt;Q6,1))/2, Q6-P6+IF(P6&gt;Q6,1))</f>
        <v>0.29513888888888895</v>
      </c>
      <c r="S6" s="134">
        <v>0.31319444444444444</v>
      </c>
      <c r="T6" s="11"/>
      <c r="U6" s="81">
        <f t="shared" ref="U6:U7" si="10">IF($B6="x",IF($L6="x",0,(IF($R6&gt;S6,$R6/0.041666667,$S6/0.041666667))),0)</f>
        <v>0</v>
      </c>
      <c r="V6" s="82">
        <f t="shared" ref="V6:V7" si="11">IF($B6="x",IF($L6="x",(IF($R6&gt;$S6,$R6/0.041666667,$S6/0.041666667))/2.85,0),0)</f>
        <v>0</v>
      </c>
      <c r="W6" s="83">
        <f t="shared" ref="W6:W7" si="12">IF(+$B6="x", (IF($I6="x",(+$H6-$G6)/0.041666667/4.95,0)), 0)</f>
        <v>0</v>
      </c>
      <c r="X6" s="79"/>
      <c r="Y6" s="39">
        <f>IF($C6="x", IF($L6="x",0,(IF($R6&gt;$S6,$R6/0.041666667,$S6/0.041666667))),0)</f>
        <v>7.5166666065333345</v>
      </c>
      <c r="Z6" s="40">
        <f t="shared" ref="Z6:Z7" si="13">IF($C6="x", IF($L6="x",(IF($R6&gt;$S6,$R6/0.041666667,$S6/0.041666667))/2.85,0),0)</f>
        <v>0</v>
      </c>
      <c r="AA6" s="111">
        <f t="shared" si="2"/>
        <v>4.8484848096969699</v>
      </c>
      <c r="AB6" s="110"/>
      <c r="AC6" s="113">
        <f t="shared" ref="AC6:AC7" si="14">IF(D6="x",IF(J6=1, 2,IF(J6=2,4,IF(J6=3,6,IF(J6&gt;3,6,0)))),IF(J6=1, 2,IF(J6=2,4,IF(J6=3,6,IF(J6&gt;3,12,0)))))</f>
        <v>0</v>
      </c>
      <c r="AD6" s="79"/>
      <c r="AE6" s="89">
        <f t="shared" ref="AE6:AE7" si="15">IF(N6="x",3.65,0)</f>
        <v>0</v>
      </c>
      <c r="AF6" s="90">
        <f t="shared" ref="AF6:AF7" si="16">IF(M6="x",U6/2,0)</f>
        <v>0</v>
      </c>
      <c r="AG6" s="90">
        <f t="shared" ref="AG6:AG7" si="17">IF(K6="x", 3.65,0)</f>
        <v>0</v>
      </c>
      <c r="AH6" s="41">
        <f t="shared" si="7"/>
        <v>0</v>
      </c>
      <c r="AI6" s="91">
        <f t="shared" ref="AI6:AI7" si="18">+AG6*-1</f>
        <v>0</v>
      </c>
      <c r="AJ6" s="12"/>
      <c r="AK6" s="13"/>
      <c r="AL6" s="13"/>
      <c r="AM6" s="13"/>
      <c r="AN6" s="13"/>
    </row>
    <row r="7" spans="1:40">
      <c r="A7" s="58">
        <v>2</v>
      </c>
      <c r="B7" s="59"/>
      <c r="C7" s="59" t="s">
        <v>57</v>
      </c>
      <c r="D7" s="59"/>
      <c r="E7" s="60" t="s">
        <v>60</v>
      </c>
      <c r="F7" s="60" t="s">
        <v>64</v>
      </c>
      <c r="G7" s="69">
        <v>0</v>
      </c>
      <c r="H7" s="71"/>
      <c r="I7" s="70" t="s">
        <v>19</v>
      </c>
      <c r="J7" s="76">
        <v>2</v>
      </c>
      <c r="K7" s="61"/>
      <c r="L7" s="62" t="s">
        <v>19</v>
      </c>
      <c r="M7" s="61"/>
      <c r="N7" s="61"/>
      <c r="O7" s="61"/>
      <c r="P7" s="63">
        <v>0.50694444444444442</v>
      </c>
      <c r="Q7" s="63">
        <v>0.55902777777777779</v>
      </c>
      <c r="R7" s="37">
        <f t="shared" si="9"/>
        <v>5.208333333333337E-2</v>
      </c>
      <c r="S7" s="66"/>
      <c r="T7" s="11"/>
      <c r="U7" s="81">
        <f t="shared" si="10"/>
        <v>0</v>
      </c>
      <c r="V7" s="82">
        <f t="shared" si="11"/>
        <v>0</v>
      </c>
      <c r="W7" s="83">
        <f t="shared" si="12"/>
        <v>0</v>
      </c>
      <c r="X7" s="79"/>
      <c r="Y7" s="39">
        <f t="shared" ref="Y7:Y42" si="19">IF($C7="x", IF($L7="x",0,(IF($R7&gt;$S7,$R7/0.041666667,$S7/0.041666667))),0)</f>
        <v>0</v>
      </c>
      <c r="Z7" s="40">
        <f t="shared" si="13"/>
        <v>0.43859648771929854</v>
      </c>
      <c r="AA7" s="111">
        <f t="shared" si="2"/>
        <v>0</v>
      </c>
      <c r="AB7" s="110"/>
      <c r="AC7" s="113">
        <f t="shared" si="14"/>
        <v>4</v>
      </c>
      <c r="AD7" s="79"/>
      <c r="AE7" s="89">
        <f t="shared" si="15"/>
        <v>0</v>
      </c>
      <c r="AF7" s="90">
        <f t="shared" si="16"/>
        <v>0</v>
      </c>
      <c r="AG7" s="90">
        <f t="shared" si="17"/>
        <v>0</v>
      </c>
      <c r="AH7" s="41">
        <f t="shared" si="7"/>
        <v>0</v>
      </c>
      <c r="AI7" s="91">
        <f t="shared" si="18"/>
        <v>0</v>
      </c>
      <c r="AJ7" s="12"/>
      <c r="AK7" s="13"/>
      <c r="AL7" s="13"/>
      <c r="AM7" s="13"/>
      <c r="AN7" s="13"/>
    </row>
    <row r="8" spans="1:40">
      <c r="A8" s="57">
        <v>2</v>
      </c>
      <c r="B8" s="49"/>
      <c r="C8" s="49" t="s">
        <v>57</v>
      </c>
      <c r="D8" s="49"/>
      <c r="E8" s="158" t="s">
        <v>65</v>
      </c>
      <c r="F8" s="159"/>
      <c r="G8" s="53"/>
      <c r="H8" s="71">
        <v>1</v>
      </c>
      <c r="I8" s="53" t="s">
        <v>19</v>
      </c>
      <c r="J8" s="68"/>
      <c r="K8" s="15"/>
      <c r="L8" s="8" t="s">
        <v>19</v>
      </c>
      <c r="M8" s="8"/>
      <c r="N8" s="8"/>
      <c r="O8" s="15"/>
      <c r="P8" s="17">
        <v>0.625</v>
      </c>
      <c r="Q8" s="51">
        <v>1.3888888888888888E-2</v>
      </c>
      <c r="R8" s="37">
        <f t="shared" si="0"/>
        <v>0.38888888888888884</v>
      </c>
      <c r="S8" s="9"/>
      <c r="T8" s="11"/>
      <c r="U8" s="81">
        <f t="shared" ref="U8:U42" si="20">IF($B8="x",IF($L8="x",0,(IF($R8&gt;S8,$R8/0.041666667,$S8/0.041666667))),0)</f>
        <v>0</v>
      </c>
      <c r="V8" s="82">
        <f t="shared" ref="V8:V42" si="21">IF($B8="x",IF($L8="x",(IF($R8&gt;$S8,$R8/0.041666667,$S8/0.041666667))/2.85,0),0)</f>
        <v>0</v>
      </c>
      <c r="W8" s="83">
        <f t="shared" ref="W8:W42" si="22">IF(+$B8="x", (IF($I8="x",(+$H8-$G8)/0.041666667/4.95,0)), 0)</f>
        <v>0</v>
      </c>
      <c r="X8" s="79"/>
      <c r="Y8" s="39">
        <f t="shared" si="19"/>
        <v>0</v>
      </c>
      <c r="Z8" s="40">
        <f t="shared" ref="Z8:Z42" si="23">IF($C8="x", IF($L8="x",(IF($R8&gt;$S8,$R8/0.041666667,$S8/0.041666667))/2.85,0),0)</f>
        <v>3.2748537749707602</v>
      </c>
      <c r="AA8" s="111">
        <f t="shared" ref="AA8:AA42" si="24">IF(+$C8="x", (IF($I8="x",(+$H8-$G8)/0.041666667/4.95,0)), 0)</f>
        <v>4.8484848096969699</v>
      </c>
      <c r="AB8" s="110"/>
      <c r="AC8" s="113">
        <f t="shared" si="3"/>
        <v>0</v>
      </c>
      <c r="AD8" s="79"/>
      <c r="AE8" s="84">
        <f t="shared" ref="AE8" si="25">IF(N8="x",3.65,0)</f>
        <v>0</v>
      </c>
      <c r="AF8" s="41">
        <f t="shared" si="5"/>
        <v>0</v>
      </c>
      <c r="AG8" s="41">
        <f t="shared" ref="AG8" si="26">IF(K8="x", 3.65,0)</f>
        <v>0</v>
      </c>
      <c r="AH8" s="41">
        <f t="shared" si="7"/>
        <v>0</v>
      </c>
      <c r="AI8" s="87">
        <f>+AG8*-1</f>
        <v>0</v>
      </c>
      <c r="AJ8" s="12"/>
      <c r="AK8" s="13"/>
      <c r="AL8" s="13"/>
      <c r="AM8" s="13"/>
      <c r="AN8" s="13"/>
    </row>
    <row r="9" spans="1:40">
      <c r="A9" s="57">
        <v>3</v>
      </c>
      <c r="B9" s="49"/>
      <c r="C9" s="49" t="s">
        <v>57</v>
      </c>
      <c r="D9" s="49"/>
      <c r="E9" s="53"/>
      <c r="F9" s="53"/>
      <c r="G9" s="53"/>
      <c r="H9" s="71">
        <v>3.4722222222222224E-2</v>
      </c>
      <c r="I9" s="53" t="s">
        <v>19</v>
      </c>
      <c r="J9" s="68">
        <v>3</v>
      </c>
      <c r="K9" s="8"/>
      <c r="L9" s="8"/>
      <c r="M9" s="15"/>
      <c r="N9" s="8"/>
      <c r="O9" s="8"/>
      <c r="P9" s="17"/>
      <c r="Q9" s="51"/>
      <c r="R9" s="37">
        <f t="shared" si="0"/>
        <v>0</v>
      </c>
      <c r="S9" s="48"/>
      <c r="T9" s="11"/>
      <c r="U9" s="81">
        <f t="shared" si="20"/>
        <v>0</v>
      </c>
      <c r="V9" s="82">
        <f t="shared" si="21"/>
        <v>0</v>
      </c>
      <c r="W9" s="83">
        <f t="shared" si="22"/>
        <v>0</v>
      </c>
      <c r="X9" s="79"/>
      <c r="Y9" s="39">
        <f t="shared" si="19"/>
        <v>0</v>
      </c>
      <c r="Z9" s="40">
        <f t="shared" si="23"/>
        <v>0</v>
      </c>
      <c r="AA9" s="111">
        <f t="shared" si="24"/>
        <v>0.16835016700336702</v>
      </c>
      <c r="AB9" s="110"/>
      <c r="AC9" s="113">
        <f t="shared" si="3"/>
        <v>6</v>
      </c>
      <c r="AD9" s="79"/>
      <c r="AE9" s="84">
        <f t="shared" ref="AE9:AE10" si="27">IF(N9="x",3.65,0)</f>
        <v>0</v>
      </c>
      <c r="AF9" s="41">
        <f t="shared" si="5"/>
        <v>0</v>
      </c>
      <c r="AG9" s="41">
        <f t="shared" ref="AG9:AG42" si="28">IF(K9="x", 3.65,0)</f>
        <v>0</v>
      </c>
      <c r="AH9" s="41">
        <f t="shared" si="7"/>
        <v>0</v>
      </c>
      <c r="AI9" s="87">
        <f t="shared" ref="AI9:AI42" si="29">+AG9*-1</f>
        <v>0</v>
      </c>
      <c r="AJ9" s="12"/>
      <c r="AK9" s="13"/>
      <c r="AL9" s="13"/>
      <c r="AM9" s="13"/>
      <c r="AN9" s="13"/>
    </row>
    <row r="10" spans="1:40">
      <c r="A10" s="57">
        <v>4</v>
      </c>
      <c r="B10" s="49"/>
      <c r="C10" s="49" t="s">
        <v>57</v>
      </c>
      <c r="D10" s="49"/>
      <c r="E10" s="53"/>
      <c r="F10" s="53"/>
      <c r="G10" s="53"/>
      <c r="H10" s="75"/>
      <c r="I10" s="67"/>
      <c r="J10" s="68"/>
      <c r="K10" s="8"/>
      <c r="L10" s="8"/>
      <c r="M10" s="8"/>
      <c r="N10" s="15"/>
      <c r="O10" s="8"/>
      <c r="P10" s="17"/>
      <c r="Q10" s="51"/>
      <c r="R10" s="37">
        <f t="shared" si="0"/>
        <v>0</v>
      </c>
      <c r="S10" s="48"/>
      <c r="T10" s="11"/>
      <c r="U10" s="81">
        <f t="shared" si="20"/>
        <v>0</v>
      </c>
      <c r="V10" s="82">
        <f t="shared" si="21"/>
        <v>0</v>
      </c>
      <c r="W10" s="83">
        <f t="shared" si="22"/>
        <v>0</v>
      </c>
      <c r="X10" s="79"/>
      <c r="Y10" s="39">
        <f t="shared" si="19"/>
        <v>0</v>
      </c>
      <c r="Z10" s="40">
        <f t="shared" si="23"/>
        <v>0</v>
      </c>
      <c r="AA10" s="111">
        <f t="shared" si="24"/>
        <v>0</v>
      </c>
      <c r="AB10" s="110"/>
      <c r="AC10" s="113">
        <f t="shared" si="3"/>
        <v>0</v>
      </c>
      <c r="AD10" s="79"/>
      <c r="AE10" s="84">
        <f t="shared" si="27"/>
        <v>0</v>
      </c>
      <c r="AF10" s="41">
        <f t="shared" si="5"/>
        <v>0</v>
      </c>
      <c r="AG10" s="41">
        <f t="shared" ref="AG10" si="30">IF(K10="x", 3.65,0)</f>
        <v>0</v>
      </c>
      <c r="AH10" s="41">
        <f t="shared" si="7"/>
        <v>0</v>
      </c>
      <c r="AI10" s="87">
        <f t="shared" ref="AI10" si="31">+AG10*-1</f>
        <v>0</v>
      </c>
      <c r="AJ10" s="12"/>
      <c r="AK10" s="13"/>
      <c r="AL10" s="13"/>
      <c r="AM10" s="13"/>
      <c r="AN10" s="13"/>
    </row>
    <row r="11" spans="1:40">
      <c r="A11" s="57">
        <v>5</v>
      </c>
      <c r="B11" s="49"/>
      <c r="C11" s="49" t="s">
        <v>57</v>
      </c>
      <c r="D11" s="49"/>
      <c r="E11" s="53"/>
      <c r="F11" s="53"/>
      <c r="G11" s="53"/>
      <c r="H11" s="71"/>
      <c r="I11" s="53"/>
      <c r="J11" s="68"/>
      <c r="K11" s="15"/>
      <c r="L11" s="8"/>
      <c r="M11" s="15"/>
      <c r="N11" s="15"/>
      <c r="O11" s="8"/>
      <c r="P11" s="17"/>
      <c r="Q11" s="17"/>
      <c r="R11" s="37">
        <f t="shared" si="0"/>
        <v>0</v>
      </c>
      <c r="S11" s="48"/>
      <c r="T11" s="11"/>
      <c r="U11" s="81">
        <f t="shared" si="20"/>
        <v>0</v>
      </c>
      <c r="V11" s="82">
        <f t="shared" si="21"/>
        <v>0</v>
      </c>
      <c r="W11" s="83">
        <f t="shared" si="22"/>
        <v>0</v>
      </c>
      <c r="X11" s="79"/>
      <c r="Y11" s="39">
        <f t="shared" si="19"/>
        <v>0</v>
      </c>
      <c r="Z11" s="40">
        <f t="shared" si="23"/>
        <v>0</v>
      </c>
      <c r="AA11" s="111">
        <f t="shared" si="24"/>
        <v>0</v>
      </c>
      <c r="AB11" s="110"/>
      <c r="AC11" s="113">
        <f t="shared" si="3"/>
        <v>0</v>
      </c>
      <c r="AD11" s="79"/>
      <c r="AE11" s="84">
        <f t="shared" ref="AE11" si="32">IF(N11="x",3.65,0)</f>
        <v>0</v>
      </c>
      <c r="AF11" s="41">
        <f t="shared" si="5"/>
        <v>0</v>
      </c>
      <c r="AG11" s="41">
        <f t="shared" ref="AG11" si="33">IF(K11="x", 3.65,0)</f>
        <v>0</v>
      </c>
      <c r="AH11" s="41">
        <f t="shared" si="7"/>
        <v>0</v>
      </c>
      <c r="AI11" s="87">
        <f t="shared" ref="AI11" si="34">+AG11*-1</f>
        <v>0</v>
      </c>
      <c r="AJ11" s="12"/>
      <c r="AK11" s="50"/>
      <c r="AL11" s="13"/>
      <c r="AM11" s="13"/>
      <c r="AN11" s="13"/>
    </row>
    <row r="12" spans="1:40">
      <c r="A12" s="57">
        <v>6</v>
      </c>
      <c r="B12" s="49"/>
      <c r="C12" s="49" t="s">
        <v>57</v>
      </c>
      <c r="D12" s="49"/>
      <c r="E12" s="53"/>
      <c r="F12" s="53"/>
      <c r="G12" s="67"/>
      <c r="H12" s="71"/>
      <c r="I12" s="53"/>
      <c r="J12" s="68"/>
      <c r="K12" s="15"/>
      <c r="L12" s="8"/>
      <c r="M12" s="15"/>
      <c r="N12" s="15"/>
      <c r="O12" s="8"/>
      <c r="P12" s="17"/>
      <c r="Q12" s="17"/>
      <c r="R12" s="37">
        <f>IF(+$O12="x", +(Q12-P12+IF(P12&gt;Q12,1))/2, Q12-P12+IF(P12&gt;Q12,1))</f>
        <v>0</v>
      </c>
      <c r="S12" s="48"/>
      <c r="T12" s="11"/>
      <c r="U12" s="81">
        <f t="shared" si="20"/>
        <v>0</v>
      </c>
      <c r="V12" s="82">
        <f t="shared" si="21"/>
        <v>0</v>
      </c>
      <c r="W12" s="83">
        <f t="shared" si="22"/>
        <v>0</v>
      </c>
      <c r="X12" s="79"/>
      <c r="Y12" s="39">
        <f t="shared" si="19"/>
        <v>0</v>
      </c>
      <c r="Z12" s="40">
        <f t="shared" si="23"/>
        <v>0</v>
      </c>
      <c r="AA12" s="111">
        <f t="shared" si="24"/>
        <v>0</v>
      </c>
      <c r="AB12" s="110"/>
      <c r="AC12" s="113">
        <f t="shared" si="3"/>
        <v>0</v>
      </c>
      <c r="AD12" s="79"/>
      <c r="AE12" s="84">
        <f t="shared" ref="AE12:AE13" si="35">IF(N12="x",3.65,0)</f>
        <v>0</v>
      </c>
      <c r="AF12" s="41">
        <f t="shared" si="5"/>
        <v>0</v>
      </c>
      <c r="AG12" s="41">
        <f t="shared" ref="AG12:AG13" si="36">IF(K12="x", 3.65,0)</f>
        <v>0</v>
      </c>
      <c r="AH12" s="41">
        <f t="shared" si="7"/>
        <v>0</v>
      </c>
      <c r="AI12" s="87">
        <f t="shared" ref="AI12:AI13" si="37">+AG12*-1</f>
        <v>0</v>
      </c>
      <c r="AJ12" s="12"/>
      <c r="AK12" s="50"/>
      <c r="AL12" s="13"/>
      <c r="AM12" s="13"/>
      <c r="AN12" s="13"/>
    </row>
    <row r="13" spans="1:40">
      <c r="A13" s="57">
        <v>7</v>
      </c>
      <c r="B13" s="49"/>
      <c r="C13" s="49" t="s">
        <v>57</v>
      </c>
      <c r="D13" s="49"/>
      <c r="E13" s="53"/>
      <c r="F13" s="53"/>
      <c r="G13" s="53"/>
      <c r="H13" s="71"/>
      <c r="I13" s="53"/>
      <c r="J13" s="68"/>
      <c r="K13" s="8"/>
      <c r="L13" s="8"/>
      <c r="M13" s="15"/>
      <c r="N13" s="15"/>
      <c r="O13" s="8"/>
      <c r="P13" s="17"/>
      <c r="Q13" s="17"/>
      <c r="R13" s="37">
        <f t="shared" ref="R13:R42" si="38">IF(+$O13="x", +(Q13-P13+IF(P13&gt;Q13,1))/2, Q13-P13+IF(P13&gt;Q13,1))</f>
        <v>0</v>
      </c>
      <c r="S13" s="48"/>
      <c r="T13" s="11"/>
      <c r="U13" s="81">
        <f t="shared" si="20"/>
        <v>0</v>
      </c>
      <c r="V13" s="82">
        <f t="shared" si="21"/>
        <v>0</v>
      </c>
      <c r="W13" s="83">
        <f t="shared" si="22"/>
        <v>0</v>
      </c>
      <c r="X13" s="79"/>
      <c r="Y13" s="39">
        <f t="shared" si="19"/>
        <v>0</v>
      </c>
      <c r="Z13" s="40">
        <f t="shared" si="23"/>
        <v>0</v>
      </c>
      <c r="AA13" s="111">
        <f t="shared" si="24"/>
        <v>0</v>
      </c>
      <c r="AB13" s="110"/>
      <c r="AC13" s="113">
        <f t="shared" si="3"/>
        <v>0</v>
      </c>
      <c r="AD13" s="79"/>
      <c r="AE13" s="84">
        <f t="shared" si="35"/>
        <v>0</v>
      </c>
      <c r="AF13" s="41">
        <f t="shared" si="5"/>
        <v>0</v>
      </c>
      <c r="AG13" s="41">
        <f t="shared" si="36"/>
        <v>0</v>
      </c>
      <c r="AH13" s="41">
        <f t="shared" si="7"/>
        <v>0</v>
      </c>
      <c r="AI13" s="87">
        <f t="shared" si="37"/>
        <v>0</v>
      </c>
      <c r="AJ13" s="12"/>
      <c r="AK13" s="50"/>
      <c r="AL13" s="13"/>
      <c r="AM13" s="13"/>
      <c r="AN13" s="13"/>
    </row>
    <row r="14" spans="1:40">
      <c r="A14" s="57">
        <v>8</v>
      </c>
      <c r="B14" s="49"/>
      <c r="C14" s="49" t="s">
        <v>57</v>
      </c>
      <c r="D14" s="49"/>
      <c r="E14" s="53"/>
      <c r="F14" s="53"/>
      <c r="G14" s="53"/>
      <c r="H14" s="71"/>
      <c r="I14" s="53"/>
      <c r="J14" s="68"/>
      <c r="K14" s="8"/>
      <c r="L14" s="8"/>
      <c r="M14" s="15"/>
      <c r="N14" s="15"/>
      <c r="O14" s="8"/>
      <c r="P14" s="17"/>
      <c r="Q14" s="17"/>
      <c r="R14" s="37">
        <f t="shared" si="38"/>
        <v>0</v>
      </c>
      <c r="S14" s="9"/>
      <c r="T14" s="11"/>
      <c r="U14" s="81">
        <f t="shared" si="20"/>
        <v>0</v>
      </c>
      <c r="V14" s="82">
        <f t="shared" si="21"/>
        <v>0</v>
      </c>
      <c r="W14" s="83">
        <f t="shared" si="22"/>
        <v>0</v>
      </c>
      <c r="X14" s="79"/>
      <c r="Y14" s="39">
        <f t="shared" si="19"/>
        <v>0</v>
      </c>
      <c r="Z14" s="40">
        <f t="shared" si="23"/>
        <v>0</v>
      </c>
      <c r="AA14" s="111">
        <f t="shared" si="24"/>
        <v>0</v>
      </c>
      <c r="AB14" s="110"/>
      <c r="AC14" s="113">
        <f t="shared" si="3"/>
        <v>0</v>
      </c>
      <c r="AD14" s="79"/>
      <c r="AE14" s="84">
        <f t="shared" ref="AE14:AE42" si="39">IF(N14="x",3.65,0)</f>
        <v>0</v>
      </c>
      <c r="AF14" s="41">
        <f t="shared" si="5"/>
        <v>0</v>
      </c>
      <c r="AG14" s="41">
        <f t="shared" si="28"/>
        <v>0</v>
      </c>
      <c r="AH14" s="41">
        <f t="shared" si="7"/>
        <v>0</v>
      </c>
      <c r="AI14" s="87">
        <f t="shared" si="29"/>
        <v>0</v>
      </c>
      <c r="AJ14" s="12"/>
      <c r="AK14" s="50"/>
      <c r="AL14" s="13"/>
      <c r="AM14" s="13"/>
      <c r="AN14" s="13"/>
    </row>
    <row r="15" spans="1:40">
      <c r="A15" s="57">
        <v>9</v>
      </c>
      <c r="B15" s="64" t="s">
        <v>26</v>
      </c>
      <c r="C15" s="64"/>
      <c r="D15" s="64"/>
      <c r="E15" s="53"/>
      <c r="F15" s="53"/>
      <c r="G15" s="53"/>
      <c r="H15" s="71"/>
      <c r="I15" s="53"/>
      <c r="J15" s="68"/>
      <c r="K15" s="15"/>
      <c r="L15" s="8"/>
      <c r="M15" s="15"/>
      <c r="N15" s="15"/>
      <c r="O15" s="8"/>
      <c r="P15" s="17"/>
      <c r="Q15" s="17"/>
      <c r="R15" s="37">
        <f t="shared" si="38"/>
        <v>0</v>
      </c>
      <c r="S15" s="16"/>
      <c r="T15" s="11"/>
      <c r="U15" s="81">
        <f t="shared" si="20"/>
        <v>0</v>
      </c>
      <c r="V15" s="82">
        <f t="shared" si="21"/>
        <v>0</v>
      </c>
      <c r="W15" s="83">
        <f t="shared" si="22"/>
        <v>0</v>
      </c>
      <c r="X15" s="79"/>
      <c r="Y15" s="39">
        <f t="shared" si="19"/>
        <v>0</v>
      </c>
      <c r="Z15" s="40">
        <f t="shared" si="23"/>
        <v>0</v>
      </c>
      <c r="AA15" s="111">
        <f t="shared" si="24"/>
        <v>0</v>
      </c>
      <c r="AB15" s="110"/>
      <c r="AC15" s="113">
        <f t="shared" si="3"/>
        <v>0</v>
      </c>
      <c r="AD15" s="79"/>
      <c r="AE15" s="84">
        <f t="shared" ref="AE15" si="40">IF(N15="x",3.65,0)</f>
        <v>0</v>
      </c>
      <c r="AF15" s="41">
        <f t="shared" si="5"/>
        <v>0</v>
      </c>
      <c r="AG15" s="41">
        <f t="shared" ref="AG15" si="41">IF(K15="x", 3.65,0)</f>
        <v>0</v>
      </c>
      <c r="AH15" s="41">
        <f t="shared" si="7"/>
        <v>0</v>
      </c>
      <c r="AI15" s="87">
        <f t="shared" ref="AI15" si="42">+AG15*-1</f>
        <v>0</v>
      </c>
      <c r="AJ15" s="12"/>
      <c r="AK15" s="13"/>
      <c r="AL15" s="13"/>
      <c r="AM15" s="13"/>
      <c r="AN15" s="13"/>
    </row>
    <row r="16" spans="1:40">
      <c r="A16" s="57">
        <v>10</v>
      </c>
      <c r="B16" s="64" t="s">
        <v>19</v>
      </c>
      <c r="C16" s="64"/>
      <c r="D16" s="64"/>
      <c r="E16" s="67" t="s">
        <v>18</v>
      </c>
      <c r="F16" s="121" t="s">
        <v>66</v>
      </c>
      <c r="G16" s="67">
        <v>6.9444444444444441E-3</v>
      </c>
      <c r="H16" s="71">
        <v>1</v>
      </c>
      <c r="I16" s="53" t="s">
        <v>19</v>
      </c>
      <c r="J16" s="68"/>
      <c r="K16" s="15"/>
      <c r="L16" s="8" t="s">
        <v>19</v>
      </c>
      <c r="M16" s="15"/>
      <c r="N16" s="15"/>
      <c r="O16" s="15"/>
      <c r="P16" s="17">
        <v>6.9444444444444434E-2</v>
      </c>
      <c r="Q16" s="17">
        <v>0.3888888888888889</v>
      </c>
      <c r="R16" s="37">
        <f t="shared" si="38"/>
        <v>0.31944444444444448</v>
      </c>
      <c r="S16" s="9"/>
      <c r="T16" s="18"/>
      <c r="U16" s="81">
        <f t="shared" si="20"/>
        <v>0</v>
      </c>
      <c r="V16" s="82">
        <f t="shared" si="21"/>
        <v>2.6900584580116962</v>
      </c>
      <c r="W16" s="83">
        <f t="shared" si="22"/>
        <v>4.8148147762962967</v>
      </c>
      <c r="X16" s="79"/>
      <c r="Y16" s="39">
        <f t="shared" si="19"/>
        <v>0</v>
      </c>
      <c r="Z16" s="40">
        <f t="shared" si="23"/>
        <v>0</v>
      </c>
      <c r="AA16" s="111">
        <f t="shared" si="24"/>
        <v>0</v>
      </c>
      <c r="AB16" s="110"/>
      <c r="AC16" s="113">
        <f t="shared" si="3"/>
        <v>0</v>
      </c>
      <c r="AD16" s="79"/>
      <c r="AE16" s="84">
        <f t="shared" si="39"/>
        <v>0</v>
      </c>
      <c r="AF16" s="41">
        <f t="shared" si="5"/>
        <v>0</v>
      </c>
      <c r="AG16" s="41">
        <f t="shared" si="28"/>
        <v>0</v>
      </c>
      <c r="AH16" s="41">
        <f t="shared" si="7"/>
        <v>0</v>
      </c>
      <c r="AI16" s="87">
        <f t="shared" si="29"/>
        <v>0</v>
      </c>
      <c r="AJ16" s="12"/>
      <c r="AK16" s="13"/>
      <c r="AL16" s="13"/>
      <c r="AM16" s="13"/>
      <c r="AN16" s="13"/>
    </row>
    <row r="17" spans="1:40">
      <c r="A17" s="57"/>
      <c r="B17" s="64" t="s">
        <v>19</v>
      </c>
      <c r="C17" s="64"/>
      <c r="D17" s="64"/>
      <c r="E17" s="67" t="s">
        <v>66</v>
      </c>
      <c r="F17" s="121" t="s">
        <v>60</v>
      </c>
      <c r="G17" s="67"/>
      <c r="H17" s="71"/>
      <c r="I17" s="53" t="s">
        <v>19</v>
      </c>
      <c r="J17" s="68"/>
      <c r="K17" s="15"/>
      <c r="L17" s="8" t="s">
        <v>19</v>
      </c>
      <c r="M17" s="15"/>
      <c r="N17" s="15"/>
      <c r="O17" s="15"/>
      <c r="P17" s="17">
        <v>0.4513888888888889</v>
      </c>
      <c r="Q17" s="17">
        <v>0.4826388888888889</v>
      </c>
      <c r="R17" s="37">
        <f t="shared" ref="R17:R19" si="43">IF(+$O17="x", +(Q17-P17+IF(P17&gt;Q17,1))/2, Q17-P17+IF(P17&gt;Q17,1))</f>
        <v>3.125E-2</v>
      </c>
      <c r="S17" s="9"/>
      <c r="T17" s="18"/>
      <c r="U17" s="81">
        <f t="shared" ref="U17:U19" si="44">IF($B17="x",IF($L17="x",0,(IF($R17&gt;S17,$R17/0.041666667,$S17/0.041666667))),0)</f>
        <v>0</v>
      </c>
      <c r="V17" s="82">
        <f t="shared" si="21"/>
        <v>0.26315789263157896</v>
      </c>
      <c r="W17" s="83">
        <f t="shared" si="22"/>
        <v>0</v>
      </c>
      <c r="X17" s="79"/>
      <c r="Y17" s="39">
        <f t="shared" si="19"/>
        <v>0</v>
      </c>
      <c r="Z17" s="40">
        <f t="shared" si="23"/>
        <v>0</v>
      </c>
      <c r="AA17" s="111">
        <f t="shared" si="24"/>
        <v>0</v>
      </c>
      <c r="AB17" s="110"/>
      <c r="AC17" s="113">
        <f t="shared" ref="AC17:AC19" si="45">IF(D17="x",IF(J17=1, 2,IF(J17=2,4,IF(J17=3,6,IF(J17&gt;3,6,0)))),IF(J17=1, 2,IF(J17=2,4,IF(J17=3,6,IF(J17&gt;3,12,0)))))</f>
        <v>0</v>
      </c>
      <c r="AD17" s="79"/>
      <c r="AE17" s="84">
        <f t="shared" ref="AE17:AE19" si="46">IF(N17="x",3.65,0)</f>
        <v>0</v>
      </c>
      <c r="AF17" s="41">
        <f t="shared" ref="AF17:AF19" si="47">IF(M17="x",U17/2,0)</f>
        <v>0</v>
      </c>
      <c r="AG17" s="41">
        <f t="shared" ref="AG17:AG19" si="48">IF(K17="x", 3.65,0)</f>
        <v>0</v>
      </c>
      <c r="AH17" s="41"/>
      <c r="AI17" s="87"/>
      <c r="AJ17" s="12"/>
      <c r="AK17" s="13"/>
      <c r="AL17" s="13"/>
      <c r="AM17" s="13"/>
      <c r="AN17" s="13"/>
    </row>
    <row r="18" spans="1:40">
      <c r="A18" s="57">
        <v>11</v>
      </c>
      <c r="B18" s="64" t="s">
        <v>19</v>
      </c>
      <c r="C18" s="64"/>
      <c r="D18" s="64"/>
      <c r="E18" s="53" t="s">
        <v>59</v>
      </c>
      <c r="F18" s="53" t="s">
        <v>67</v>
      </c>
      <c r="G18" s="53"/>
      <c r="H18" s="71">
        <v>1</v>
      </c>
      <c r="I18" s="8" t="s">
        <v>19</v>
      </c>
      <c r="J18" s="68"/>
      <c r="K18" s="15"/>
      <c r="L18" s="8"/>
      <c r="M18" s="8"/>
      <c r="N18" s="15"/>
      <c r="O18" s="15"/>
      <c r="P18" s="47">
        <v>0.4861111111111111</v>
      </c>
      <c r="Q18" s="17">
        <v>0.66666666666666663</v>
      </c>
      <c r="R18" s="37">
        <f t="shared" si="43"/>
        <v>0.18055555555555552</v>
      </c>
      <c r="S18" s="9"/>
      <c r="T18" s="18"/>
      <c r="U18" s="81">
        <f t="shared" si="44"/>
        <v>4.3333332986666662</v>
      </c>
      <c r="V18" s="82">
        <f t="shared" si="21"/>
        <v>0</v>
      </c>
      <c r="W18" s="83">
        <f t="shared" si="22"/>
        <v>4.8484848096969699</v>
      </c>
      <c r="X18" s="79"/>
      <c r="Y18" s="39">
        <f t="shared" si="19"/>
        <v>0</v>
      </c>
      <c r="Z18" s="40">
        <f t="shared" si="23"/>
        <v>0</v>
      </c>
      <c r="AA18" s="111">
        <f t="shared" si="24"/>
        <v>0</v>
      </c>
      <c r="AB18" s="110"/>
      <c r="AC18" s="113">
        <f t="shared" si="45"/>
        <v>0</v>
      </c>
      <c r="AD18" s="79"/>
      <c r="AE18" s="84">
        <f t="shared" si="46"/>
        <v>0</v>
      </c>
      <c r="AF18" s="41">
        <f t="shared" si="47"/>
        <v>0</v>
      </c>
      <c r="AG18" s="41">
        <f t="shared" si="48"/>
        <v>0</v>
      </c>
      <c r="AH18" s="41">
        <f t="shared" ref="AH18:AH19" si="49">IF(B18="V", 3.65,0)</f>
        <v>0</v>
      </c>
      <c r="AI18" s="87">
        <f t="shared" ref="AI18:AI19" si="50">+AG18*-1</f>
        <v>0</v>
      </c>
      <c r="AJ18" s="12"/>
      <c r="AK18" s="13"/>
      <c r="AL18" s="13"/>
      <c r="AM18" s="13"/>
      <c r="AN18" s="13"/>
    </row>
    <row r="19" spans="1:40">
      <c r="A19" s="57"/>
      <c r="B19" s="64" t="s">
        <v>19</v>
      </c>
      <c r="C19" s="64"/>
      <c r="D19" s="64"/>
      <c r="E19" s="53" t="s">
        <v>67</v>
      </c>
      <c r="F19" s="53" t="s">
        <v>68</v>
      </c>
      <c r="G19" s="53"/>
      <c r="H19" s="71"/>
      <c r="I19" s="8"/>
      <c r="J19" s="68"/>
      <c r="K19" s="15"/>
      <c r="L19" s="8"/>
      <c r="M19" s="8"/>
      <c r="N19" s="15"/>
      <c r="O19" s="15"/>
      <c r="P19" s="17">
        <v>0.78819444444444453</v>
      </c>
      <c r="Q19" s="47">
        <v>0.92013888888888884</v>
      </c>
      <c r="R19" s="37">
        <f t="shared" si="43"/>
        <v>0.13194444444444431</v>
      </c>
      <c r="S19" s="9"/>
      <c r="T19" s="18"/>
      <c r="U19" s="81">
        <f t="shared" si="44"/>
        <v>3.1666666413333306</v>
      </c>
      <c r="V19" s="82">
        <f t="shared" si="21"/>
        <v>0</v>
      </c>
      <c r="W19" s="83">
        <f t="shared" si="22"/>
        <v>0</v>
      </c>
      <c r="X19" s="79"/>
      <c r="Y19" s="39">
        <f t="shared" si="19"/>
        <v>0</v>
      </c>
      <c r="Z19" s="40">
        <f t="shared" si="23"/>
        <v>0</v>
      </c>
      <c r="AA19" s="111">
        <f t="shared" si="24"/>
        <v>0</v>
      </c>
      <c r="AB19" s="110"/>
      <c r="AC19" s="113">
        <f t="shared" si="45"/>
        <v>0</v>
      </c>
      <c r="AD19" s="79"/>
      <c r="AE19" s="84">
        <f t="shared" si="46"/>
        <v>0</v>
      </c>
      <c r="AF19" s="41">
        <f t="shared" si="47"/>
        <v>0</v>
      </c>
      <c r="AG19" s="41">
        <f t="shared" si="48"/>
        <v>0</v>
      </c>
      <c r="AH19" s="41">
        <f t="shared" si="49"/>
        <v>0</v>
      </c>
      <c r="AI19" s="87">
        <f t="shared" si="50"/>
        <v>0</v>
      </c>
      <c r="AJ19" s="12"/>
      <c r="AK19" s="13"/>
      <c r="AL19" s="13"/>
      <c r="AM19" s="13"/>
      <c r="AN19" s="13"/>
    </row>
    <row r="20" spans="1:40">
      <c r="A20" s="57">
        <v>12</v>
      </c>
      <c r="B20" s="64" t="s">
        <v>19</v>
      </c>
      <c r="C20" s="64"/>
      <c r="D20" s="64"/>
      <c r="E20" s="53" t="s">
        <v>20</v>
      </c>
      <c r="F20" s="53" t="s">
        <v>21</v>
      </c>
      <c r="G20" s="53"/>
      <c r="H20" s="71">
        <v>1</v>
      </c>
      <c r="I20" s="8" t="s">
        <v>19</v>
      </c>
      <c r="J20" s="68"/>
      <c r="K20" s="15"/>
      <c r="L20" s="8"/>
      <c r="M20" s="8"/>
      <c r="N20" s="15"/>
      <c r="O20" s="15"/>
      <c r="P20" s="17">
        <v>0.69444444444444453</v>
      </c>
      <c r="Q20" s="47">
        <v>4.1666666666666664E-2</v>
      </c>
      <c r="R20" s="37">
        <f t="shared" ref="R20:R34" si="51">IF(+$O20="x", +(Q20-P20+IF(P20&gt;Q20,1))/2, Q20-P20+IF(P20&gt;Q20,1))</f>
        <v>0.3472222222222221</v>
      </c>
      <c r="S20" s="9"/>
      <c r="T20" s="18"/>
      <c r="U20" s="81">
        <f t="shared" ref="U20:U34" si="52">IF($B20="x",IF($L20="x",0,(IF($R20&gt;S20,$R20/0.041666667,$S20/0.041666667))),0)</f>
        <v>8.3333332666666653</v>
      </c>
      <c r="V20" s="82">
        <f t="shared" si="21"/>
        <v>0</v>
      </c>
      <c r="W20" s="83">
        <f t="shared" si="22"/>
        <v>4.8484848096969699</v>
      </c>
      <c r="X20" s="79"/>
      <c r="Y20" s="39">
        <f t="shared" si="19"/>
        <v>0</v>
      </c>
      <c r="Z20" s="40">
        <f t="shared" si="23"/>
        <v>0</v>
      </c>
      <c r="AA20" s="111">
        <f t="shared" si="24"/>
        <v>0</v>
      </c>
      <c r="AB20" s="110"/>
      <c r="AC20" s="113">
        <f t="shared" ref="AC20:AC34" si="53">IF(D20="x",IF(J20=1, 2,IF(J20=2,4,IF(J20=3,6,IF(J20&gt;3,6,0)))),IF(J20=1, 2,IF(J20=2,4,IF(J20=3,6,IF(J20&gt;3,12,0)))))</f>
        <v>0</v>
      </c>
      <c r="AD20" s="79"/>
      <c r="AE20" s="84">
        <f t="shared" ref="AE20:AE34" si="54">IF(N20="x",3.65,0)</f>
        <v>0</v>
      </c>
      <c r="AF20" s="41">
        <f t="shared" ref="AF20:AF34" si="55">IF(M20="x",U20/2,0)</f>
        <v>0</v>
      </c>
      <c r="AG20" s="41">
        <f t="shared" ref="AG20:AG34" si="56">IF(K20="x", 3.65,0)</f>
        <v>0</v>
      </c>
      <c r="AH20" s="41">
        <f t="shared" si="7"/>
        <v>0</v>
      </c>
      <c r="AI20" s="87">
        <f t="shared" ref="AI20:AI34" si="57">+AG20*-1</f>
        <v>0</v>
      </c>
      <c r="AJ20" s="12"/>
      <c r="AK20" s="13"/>
      <c r="AL20" s="13"/>
      <c r="AM20" s="13"/>
      <c r="AN20" s="13"/>
    </row>
    <row r="21" spans="1:40">
      <c r="A21" s="57">
        <v>13</v>
      </c>
      <c r="B21" s="64" t="s">
        <v>19</v>
      </c>
      <c r="C21" s="64"/>
      <c r="D21" s="64"/>
      <c r="E21" s="53"/>
      <c r="F21" s="53"/>
      <c r="G21" s="53"/>
      <c r="H21" s="71">
        <v>1</v>
      </c>
      <c r="I21" s="8" t="s">
        <v>19</v>
      </c>
      <c r="J21" s="68"/>
      <c r="K21" s="15"/>
      <c r="L21" s="8"/>
      <c r="M21" s="15"/>
      <c r="N21" s="15"/>
      <c r="O21" s="15"/>
      <c r="P21" s="17"/>
      <c r="Q21" s="47"/>
      <c r="R21" s="37">
        <f t="shared" si="51"/>
        <v>0</v>
      </c>
      <c r="S21" s="9"/>
      <c r="T21" s="18"/>
      <c r="U21" s="81">
        <f t="shared" si="52"/>
        <v>0</v>
      </c>
      <c r="V21" s="82">
        <f t="shared" si="21"/>
        <v>0</v>
      </c>
      <c r="W21" s="83">
        <f t="shared" si="22"/>
        <v>4.8484848096969699</v>
      </c>
      <c r="X21" s="79"/>
      <c r="Y21" s="39">
        <f t="shared" si="19"/>
        <v>0</v>
      </c>
      <c r="Z21" s="40">
        <f t="shared" si="23"/>
        <v>0</v>
      </c>
      <c r="AA21" s="111">
        <f t="shared" si="24"/>
        <v>0</v>
      </c>
      <c r="AB21" s="110"/>
      <c r="AC21" s="113">
        <f t="shared" si="53"/>
        <v>0</v>
      </c>
      <c r="AD21" s="79"/>
      <c r="AE21" s="84">
        <f t="shared" si="54"/>
        <v>0</v>
      </c>
      <c r="AF21" s="41">
        <f t="shared" si="55"/>
        <v>0</v>
      </c>
      <c r="AG21" s="41">
        <f t="shared" si="56"/>
        <v>0</v>
      </c>
      <c r="AH21" s="41">
        <f t="shared" si="7"/>
        <v>0</v>
      </c>
      <c r="AI21" s="87">
        <f t="shared" si="57"/>
        <v>0</v>
      </c>
      <c r="AJ21" s="12"/>
      <c r="AK21" s="13"/>
      <c r="AL21" s="13"/>
      <c r="AM21" s="13"/>
      <c r="AN21" s="13"/>
    </row>
    <row r="22" spans="1:40">
      <c r="A22" s="57">
        <v>14</v>
      </c>
      <c r="B22" s="64" t="s">
        <v>19</v>
      </c>
      <c r="C22" s="64"/>
      <c r="D22" s="64"/>
      <c r="E22" s="53"/>
      <c r="F22" s="53"/>
      <c r="G22" s="53"/>
      <c r="H22" s="71">
        <v>1</v>
      </c>
      <c r="I22" s="8" t="s">
        <v>19</v>
      </c>
      <c r="J22" s="68"/>
      <c r="K22" s="15"/>
      <c r="L22" s="8"/>
      <c r="M22" s="15"/>
      <c r="N22" s="15"/>
      <c r="O22" s="15"/>
      <c r="P22" s="17"/>
      <c r="Q22" s="17"/>
      <c r="R22" s="37">
        <f t="shared" si="51"/>
        <v>0</v>
      </c>
      <c r="S22" s="9"/>
      <c r="T22" s="18"/>
      <c r="U22" s="81">
        <f t="shared" si="52"/>
        <v>0</v>
      </c>
      <c r="V22" s="82">
        <f t="shared" si="21"/>
        <v>0</v>
      </c>
      <c r="W22" s="83">
        <f t="shared" si="22"/>
        <v>4.8484848096969699</v>
      </c>
      <c r="X22" s="79"/>
      <c r="Y22" s="39">
        <f t="shared" si="19"/>
        <v>0</v>
      </c>
      <c r="Z22" s="40">
        <f t="shared" si="23"/>
        <v>0</v>
      </c>
      <c r="AA22" s="111">
        <f t="shared" si="24"/>
        <v>0</v>
      </c>
      <c r="AB22" s="110"/>
      <c r="AC22" s="113">
        <f t="shared" si="53"/>
        <v>0</v>
      </c>
      <c r="AD22" s="79"/>
      <c r="AE22" s="84">
        <f t="shared" si="54"/>
        <v>0</v>
      </c>
      <c r="AF22" s="41">
        <f t="shared" si="55"/>
        <v>0</v>
      </c>
      <c r="AG22" s="41">
        <f t="shared" si="56"/>
        <v>0</v>
      </c>
      <c r="AH22" s="41">
        <f t="shared" si="7"/>
        <v>0</v>
      </c>
      <c r="AI22" s="87">
        <f t="shared" si="57"/>
        <v>0</v>
      </c>
      <c r="AJ22" s="12"/>
      <c r="AK22" s="13"/>
      <c r="AL22" s="13"/>
      <c r="AM22" s="13"/>
      <c r="AN22" s="13"/>
    </row>
    <row r="23" spans="1:40">
      <c r="A23" s="57">
        <v>15</v>
      </c>
      <c r="B23" s="64" t="s">
        <v>19</v>
      </c>
      <c r="C23" s="64"/>
      <c r="D23" s="64"/>
      <c r="E23" s="53"/>
      <c r="F23" s="53"/>
      <c r="G23" s="53"/>
      <c r="H23" s="71">
        <v>1</v>
      </c>
      <c r="I23" s="8" t="s">
        <v>19</v>
      </c>
      <c r="J23" s="68"/>
      <c r="K23" s="15"/>
      <c r="L23" s="8"/>
      <c r="M23" s="15"/>
      <c r="N23" s="15"/>
      <c r="O23" s="15"/>
      <c r="P23" s="17"/>
      <c r="Q23" s="17"/>
      <c r="R23" s="37">
        <f t="shared" si="51"/>
        <v>0</v>
      </c>
      <c r="S23" s="9"/>
      <c r="T23" s="18"/>
      <c r="U23" s="81">
        <f t="shared" si="52"/>
        <v>0</v>
      </c>
      <c r="V23" s="82">
        <f t="shared" si="21"/>
        <v>0</v>
      </c>
      <c r="W23" s="83">
        <f t="shared" si="22"/>
        <v>4.8484848096969699</v>
      </c>
      <c r="X23" s="79"/>
      <c r="Y23" s="39">
        <f t="shared" si="19"/>
        <v>0</v>
      </c>
      <c r="Z23" s="40">
        <f t="shared" si="23"/>
        <v>0</v>
      </c>
      <c r="AA23" s="111">
        <f t="shared" si="24"/>
        <v>0</v>
      </c>
      <c r="AB23" s="110"/>
      <c r="AC23" s="113">
        <f t="shared" si="53"/>
        <v>0</v>
      </c>
      <c r="AD23" s="79"/>
      <c r="AE23" s="84">
        <f t="shared" si="54"/>
        <v>0</v>
      </c>
      <c r="AF23" s="41">
        <f t="shared" si="55"/>
        <v>0</v>
      </c>
      <c r="AG23" s="41">
        <f t="shared" si="56"/>
        <v>0</v>
      </c>
      <c r="AH23" s="41">
        <f t="shared" si="7"/>
        <v>0</v>
      </c>
      <c r="AI23" s="87">
        <f t="shared" si="57"/>
        <v>0</v>
      </c>
      <c r="AJ23" s="12"/>
      <c r="AK23" s="13"/>
      <c r="AL23" s="13"/>
      <c r="AM23" s="13"/>
      <c r="AN23" s="13"/>
    </row>
    <row r="24" spans="1:40">
      <c r="A24" s="57">
        <v>16</v>
      </c>
      <c r="B24" s="64" t="s">
        <v>19</v>
      </c>
      <c r="C24" s="64"/>
      <c r="D24" s="64"/>
      <c r="E24" s="53" t="s">
        <v>21</v>
      </c>
      <c r="F24" s="53" t="s">
        <v>20</v>
      </c>
      <c r="G24" s="67"/>
      <c r="H24" s="71">
        <v>1</v>
      </c>
      <c r="I24" s="8" t="s">
        <v>19</v>
      </c>
      <c r="J24" s="68"/>
      <c r="K24" s="15"/>
      <c r="L24" s="8"/>
      <c r="M24" s="15"/>
      <c r="N24" s="15"/>
      <c r="O24" s="15"/>
      <c r="P24" s="17">
        <v>0.69444444444444453</v>
      </c>
      <c r="Q24" s="17">
        <v>4.1666666666666664E-2</v>
      </c>
      <c r="R24" s="37">
        <f t="shared" si="51"/>
        <v>0.3472222222222221</v>
      </c>
      <c r="S24" s="9"/>
      <c r="T24" s="18"/>
      <c r="U24" s="81">
        <f t="shared" si="52"/>
        <v>8.3333332666666653</v>
      </c>
      <c r="V24" s="82">
        <f t="shared" si="21"/>
        <v>0</v>
      </c>
      <c r="W24" s="83">
        <f t="shared" si="22"/>
        <v>4.8484848096969699</v>
      </c>
      <c r="X24" s="79"/>
      <c r="Y24" s="39">
        <f t="shared" si="19"/>
        <v>0</v>
      </c>
      <c r="Z24" s="40">
        <f t="shared" si="23"/>
        <v>0</v>
      </c>
      <c r="AA24" s="111">
        <f t="shared" si="24"/>
        <v>0</v>
      </c>
      <c r="AB24" s="110"/>
      <c r="AC24" s="113">
        <f t="shared" si="53"/>
        <v>0</v>
      </c>
      <c r="AD24" s="79"/>
      <c r="AE24" s="84">
        <f t="shared" si="54"/>
        <v>0</v>
      </c>
      <c r="AF24" s="41">
        <f t="shared" si="55"/>
        <v>0</v>
      </c>
      <c r="AG24" s="41">
        <f t="shared" si="56"/>
        <v>0</v>
      </c>
      <c r="AH24" s="41">
        <f t="shared" si="7"/>
        <v>0</v>
      </c>
      <c r="AI24" s="87">
        <f t="shared" si="57"/>
        <v>0</v>
      </c>
      <c r="AJ24" s="12"/>
      <c r="AK24" s="13"/>
      <c r="AL24" s="13"/>
      <c r="AM24" s="13"/>
      <c r="AN24" s="13"/>
    </row>
    <row r="25" spans="1:40">
      <c r="A25" s="57">
        <v>17</v>
      </c>
      <c r="B25" s="64" t="s">
        <v>19</v>
      </c>
      <c r="C25" s="64"/>
      <c r="D25" s="64"/>
      <c r="E25" s="53"/>
      <c r="F25" s="53"/>
      <c r="G25" s="53"/>
      <c r="H25" s="71">
        <v>1</v>
      </c>
      <c r="I25" s="8" t="s">
        <v>19</v>
      </c>
      <c r="J25" s="68"/>
      <c r="K25" s="15"/>
      <c r="L25" s="8"/>
      <c r="M25" s="15"/>
      <c r="N25" s="15"/>
      <c r="O25" s="15"/>
      <c r="P25" s="47"/>
      <c r="Q25" s="17"/>
      <c r="R25" s="37">
        <f t="shared" si="51"/>
        <v>0</v>
      </c>
      <c r="S25" s="9"/>
      <c r="T25" s="18"/>
      <c r="U25" s="81">
        <f t="shared" si="52"/>
        <v>0</v>
      </c>
      <c r="V25" s="82">
        <f t="shared" si="21"/>
        <v>0</v>
      </c>
      <c r="W25" s="83">
        <f t="shared" si="22"/>
        <v>4.8484848096969699</v>
      </c>
      <c r="X25" s="79"/>
      <c r="Y25" s="39">
        <f t="shared" si="19"/>
        <v>0</v>
      </c>
      <c r="Z25" s="40">
        <f t="shared" si="23"/>
        <v>0</v>
      </c>
      <c r="AA25" s="111">
        <f t="shared" si="24"/>
        <v>0</v>
      </c>
      <c r="AB25" s="110"/>
      <c r="AC25" s="113">
        <f t="shared" si="53"/>
        <v>0</v>
      </c>
      <c r="AD25" s="79"/>
      <c r="AE25" s="84">
        <f t="shared" si="54"/>
        <v>0</v>
      </c>
      <c r="AF25" s="41">
        <f t="shared" si="55"/>
        <v>0</v>
      </c>
      <c r="AG25" s="41">
        <f t="shared" si="56"/>
        <v>0</v>
      </c>
      <c r="AH25" s="41">
        <f t="shared" si="7"/>
        <v>0</v>
      </c>
      <c r="AI25" s="87">
        <f t="shared" si="57"/>
        <v>0</v>
      </c>
      <c r="AJ25" s="12"/>
      <c r="AK25" s="13"/>
      <c r="AL25" s="13"/>
      <c r="AM25" s="13"/>
      <c r="AN25" s="13"/>
    </row>
    <row r="26" spans="1:40">
      <c r="A26" s="57">
        <v>18</v>
      </c>
      <c r="B26" s="64" t="s">
        <v>19</v>
      </c>
      <c r="C26" s="64"/>
      <c r="D26" s="64"/>
      <c r="E26" s="53" t="s">
        <v>20</v>
      </c>
      <c r="F26" s="53" t="s">
        <v>52</v>
      </c>
      <c r="G26" s="53"/>
      <c r="H26" s="71">
        <v>1</v>
      </c>
      <c r="I26" s="8" t="s">
        <v>19</v>
      </c>
      <c r="J26" s="68"/>
      <c r="K26" s="15"/>
      <c r="L26" s="8"/>
      <c r="M26" s="8" t="s">
        <v>19</v>
      </c>
      <c r="N26" s="15"/>
      <c r="O26" s="15"/>
      <c r="P26" s="17">
        <v>0.21527777777777779</v>
      </c>
      <c r="Q26" s="17">
        <v>0.34722222222222227</v>
      </c>
      <c r="R26" s="37">
        <f t="shared" si="51"/>
        <v>0.13194444444444448</v>
      </c>
      <c r="S26" s="9"/>
      <c r="T26" s="18"/>
      <c r="U26" s="81">
        <f t="shared" si="52"/>
        <v>3.1666666413333346</v>
      </c>
      <c r="V26" s="82">
        <f t="shared" si="21"/>
        <v>0</v>
      </c>
      <c r="W26" s="83">
        <f t="shared" si="22"/>
        <v>4.8484848096969699</v>
      </c>
      <c r="X26" s="79"/>
      <c r="Y26" s="39">
        <f t="shared" si="19"/>
        <v>0</v>
      </c>
      <c r="Z26" s="40">
        <f t="shared" si="23"/>
        <v>0</v>
      </c>
      <c r="AA26" s="111">
        <f t="shared" si="24"/>
        <v>0</v>
      </c>
      <c r="AB26" s="110"/>
      <c r="AC26" s="113">
        <f t="shared" si="53"/>
        <v>0</v>
      </c>
      <c r="AD26" s="79"/>
      <c r="AE26" s="84">
        <f t="shared" si="54"/>
        <v>0</v>
      </c>
      <c r="AF26" s="41">
        <f t="shared" si="55"/>
        <v>1.5833333206666673</v>
      </c>
      <c r="AG26" s="41">
        <f t="shared" si="56"/>
        <v>0</v>
      </c>
      <c r="AH26" s="41">
        <f t="shared" si="7"/>
        <v>0</v>
      </c>
      <c r="AI26" s="87">
        <f t="shared" si="57"/>
        <v>0</v>
      </c>
      <c r="AJ26" s="12"/>
      <c r="AK26" s="13"/>
      <c r="AL26" s="13"/>
      <c r="AM26" s="13"/>
      <c r="AN26" s="13"/>
    </row>
    <row r="27" spans="1:40">
      <c r="A27" s="57"/>
      <c r="B27" s="64" t="s">
        <v>19</v>
      </c>
      <c r="C27" s="64"/>
      <c r="D27" s="64"/>
      <c r="E27" s="53" t="s">
        <v>52</v>
      </c>
      <c r="F27" s="53" t="s">
        <v>53</v>
      </c>
      <c r="G27" s="53"/>
      <c r="H27" s="71"/>
      <c r="I27" s="8" t="s">
        <v>19</v>
      </c>
      <c r="J27" s="68"/>
      <c r="K27" s="15"/>
      <c r="L27" s="8"/>
      <c r="M27" s="8" t="s">
        <v>19</v>
      </c>
      <c r="N27" s="15"/>
      <c r="O27" s="15"/>
      <c r="P27" s="17">
        <v>0.47222222222222227</v>
      </c>
      <c r="Q27" s="17">
        <v>0.77083333333333337</v>
      </c>
      <c r="R27" s="37">
        <f t="shared" si="51"/>
        <v>0.2986111111111111</v>
      </c>
      <c r="S27" s="9"/>
      <c r="T27" s="18"/>
      <c r="U27" s="81">
        <f t="shared" si="52"/>
        <v>7.1666666093333342</v>
      </c>
      <c r="V27" s="82">
        <f t="shared" si="21"/>
        <v>0</v>
      </c>
      <c r="W27" s="83">
        <f t="shared" si="22"/>
        <v>0</v>
      </c>
      <c r="X27" s="79"/>
      <c r="Y27" s="39">
        <f t="shared" si="19"/>
        <v>0</v>
      </c>
      <c r="Z27" s="40">
        <f t="shared" si="23"/>
        <v>0</v>
      </c>
      <c r="AA27" s="111">
        <f t="shared" si="24"/>
        <v>0</v>
      </c>
      <c r="AB27" s="110"/>
      <c r="AC27" s="113">
        <f t="shared" si="53"/>
        <v>0</v>
      </c>
      <c r="AD27" s="79"/>
      <c r="AE27" s="84">
        <f t="shared" si="54"/>
        <v>0</v>
      </c>
      <c r="AF27" s="41">
        <f t="shared" si="55"/>
        <v>3.5833333046666671</v>
      </c>
      <c r="AG27" s="41">
        <f t="shared" si="56"/>
        <v>0</v>
      </c>
      <c r="AH27" s="41">
        <f t="shared" si="7"/>
        <v>0</v>
      </c>
      <c r="AI27" s="87">
        <f t="shared" si="57"/>
        <v>0</v>
      </c>
      <c r="AJ27" s="12"/>
      <c r="AK27" s="13"/>
      <c r="AL27" s="13"/>
      <c r="AM27" s="13"/>
      <c r="AN27" s="13"/>
    </row>
    <row r="28" spans="1:40">
      <c r="A28" s="57">
        <v>19</v>
      </c>
      <c r="B28" s="64" t="s">
        <v>19</v>
      </c>
      <c r="C28" s="64"/>
      <c r="D28" s="64"/>
      <c r="E28" s="8"/>
      <c r="F28" s="8"/>
      <c r="G28" s="8"/>
      <c r="H28" s="71">
        <v>1</v>
      </c>
      <c r="I28" s="8" t="s">
        <v>19</v>
      </c>
      <c r="J28" s="68"/>
      <c r="K28" s="15"/>
      <c r="L28" s="8"/>
      <c r="M28" s="15"/>
      <c r="N28" s="8"/>
      <c r="O28" s="15"/>
      <c r="P28" s="17"/>
      <c r="Q28" s="47"/>
      <c r="R28" s="37">
        <f t="shared" si="51"/>
        <v>0</v>
      </c>
      <c r="S28" s="9"/>
      <c r="T28" s="18"/>
      <c r="U28" s="81">
        <f t="shared" si="52"/>
        <v>0</v>
      </c>
      <c r="V28" s="82">
        <f t="shared" si="21"/>
        <v>0</v>
      </c>
      <c r="W28" s="83">
        <f t="shared" si="22"/>
        <v>4.8484848096969699</v>
      </c>
      <c r="X28" s="79"/>
      <c r="Y28" s="39">
        <f t="shared" si="19"/>
        <v>0</v>
      </c>
      <c r="Z28" s="40">
        <f t="shared" si="23"/>
        <v>0</v>
      </c>
      <c r="AA28" s="111">
        <f t="shared" si="24"/>
        <v>0</v>
      </c>
      <c r="AB28" s="110"/>
      <c r="AC28" s="113">
        <f t="shared" si="53"/>
        <v>0</v>
      </c>
      <c r="AD28" s="79"/>
      <c r="AE28" s="84">
        <f t="shared" si="54"/>
        <v>0</v>
      </c>
      <c r="AF28" s="41">
        <f t="shared" si="55"/>
        <v>0</v>
      </c>
      <c r="AG28" s="41">
        <f t="shared" si="56"/>
        <v>0</v>
      </c>
      <c r="AH28" s="41">
        <f t="shared" si="7"/>
        <v>0</v>
      </c>
      <c r="AI28" s="87">
        <f t="shared" si="57"/>
        <v>0</v>
      </c>
      <c r="AJ28" s="12"/>
      <c r="AK28" s="13"/>
      <c r="AL28" s="13"/>
      <c r="AM28" s="13"/>
      <c r="AN28" s="13"/>
    </row>
    <row r="29" spans="1:40">
      <c r="A29" s="57">
        <v>20</v>
      </c>
      <c r="B29" s="64" t="s">
        <v>19</v>
      </c>
      <c r="C29" s="64"/>
      <c r="D29" s="64"/>
      <c r="E29" s="8" t="s">
        <v>53</v>
      </c>
      <c r="F29" s="8" t="s">
        <v>22</v>
      </c>
      <c r="G29" s="8"/>
      <c r="H29" s="71">
        <v>1</v>
      </c>
      <c r="I29" s="8" t="s">
        <v>19</v>
      </c>
      <c r="J29" s="68"/>
      <c r="K29" s="15"/>
      <c r="L29" s="8"/>
      <c r="M29" s="15"/>
      <c r="N29" s="15"/>
      <c r="O29" s="15"/>
      <c r="P29" s="17">
        <v>0.92361111111111116</v>
      </c>
      <c r="Q29" s="17">
        <v>0.27083333333333331</v>
      </c>
      <c r="R29" s="37">
        <f t="shared" si="51"/>
        <v>0.3472222222222221</v>
      </c>
      <c r="S29" s="9"/>
      <c r="T29" s="18"/>
      <c r="U29" s="81">
        <f t="shared" si="52"/>
        <v>8.3333332666666653</v>
      </c>
      <c r="V29" s="82">
        <f t="shared" si="21"/>
        <v>0</v>
      </c>
      <c r="W29" s="83">
        <f t="shared" si="22"/>
        <v>4.8484848096969699</v>
      </c>
      <c r="X29" s="79"/>
      <c r="Y29" s="39">
        <f t="shared" si="19"/>
        <v>0</v>
      </c>
      <c r="Z29" s="40">
        <f t="shared" si="23"/>
        <v>0</v>
      </c>
      <c r="AA29" s="111">
        <f t="shared" si="24"/>
        <v>0</v>
      </c>
      <c r="AB29" s="110"/>
      <c r="AC29" s="113">
        <f t="shared" si="53"/>
        <v>0</v>
      </c>
      <c r="AD29" s="79"/>
      <c r="AE29" s="84">
        <f t="shared" si="54"/>
        <v>0</v>
      </c>
      <c r="AF29" s="41">
        <f t="shared" si="55"/>
        <v>0</v>
      </c>
      <c r="AG29" s="41">
        <f t="shared" si="56"/>
        <v>0</v>
      </c>
      <c r="AH29" s="41">
        <f t="shared" si="7"/>
        <v>0</v>
      </c>
      <c r="AI29" s="87">
        <f t="shared" si="57"/>
        <v>0</v>
      </c>
      <c r="AJ29" s="12"/>
      <c r="AK29" s="13"/>
      <c r="AL29" s="13"/>
      <c r="AM29" s="13"/>
      <c r="AN29" s="13"/>
    </row>
    <row r="30" spans="1:40">
      <c r="A30" s="57">
        <v>21</v>
      </c>
      <c r="B30" s="64" t="s">
        <v>19</v>
      </c>
      <c r="C30" s="64"/>
      <c r="D30" s="64"/>
      <c r="E30" s="8"/>
      <c r="F30" s="8"/>
      <c r="G30" s="8"/>
      <c r="H30" s="71">
        <v>1</v>
      </c>
      <c r="I30" s="8" t="s">
        <v>19</v>
      </c>
      <c r="J30" s="68"/>
      <c r="K30" s="15"/>
      <c r="L30" s="8"/>
      <c r="M30" s="15"/>
      <c r="N30" s="8"/>
      <c r="O30" s="15"/>
      <c r="P30" s="17"/>
      <c r="Q30" s="17"/>
      <c r="R30" s="37">
        <f t="shared" si="51"/>
        <v>0</v>
      </c>
      <c r="S30" s="9"/>
      <c r="T30" s="18"/>
      <c r="U30" s="81">
        <f t="shared" si="52"/>
        <v>0</v>
      </c>
      <c r="V30" s="82">
        <f t="shared" si="21"/>
        <v>0</v>
      </c>
      <c r="W30" s="83">
        <f t="shared" si="22"/>
        <v>4.8484848096969699</v>
      </c>
      <c r="X30" s="79"/>
      <c r="Y30" s="39">
        <f t="shared" si="19"/>
        <v>0</v>
      </c>
      <c r="Z30" s="40">
        <f t="shared" si="23"/>
        <v>0</v>
      </c>
      <c r="AA30" s="111">
        <f t="shared" si="24"/>
        <v>0</v>
      </c>
      <c r="AB30" s="110"/>
      <c r="AC30" s="113">
        <f t="shared" si="53"/>
        <v>0</v>
      </c>
      <c r="AD30" s="79"/>
      <c r="AE30" s="84">
        <f t="shared" si="54"/>
        <v>0</v>
      </c>
      <c r="AF30" s="41">
        <f t="shared" si="55"/>
        <v>0</v>
      </c>
      <c r="AG30" s="41">
        <f t="shared" si="56"/>
        <v>0</v>
      </c>
      <c r="AH30" s="41">
        <f t="shared" si="7"/>
        <v>0</v>
      </c>
      <c r="AI30" s="87">
        <f t="shared" si="57"/>
        <v>0</v>
      </c>
      <c r="AJ30" s="12"/>
      <c r="AK30" s="13"/>
      <c r="AL30" s="13"/>
      <c r="AM30" s="13"/>
      <c r="AN30" s="13"/>
    </row>
    <row r="31" spans="1:40">
      <c r="A31" s="57">
        <v>22</v>
      </c>
      <c r="B31" s="64" t="s">
        <v>19</v>
      </c>
      <c r="C31" s="64"/>
      <c r="D31" s="64"/>
      <c r="E31" s="8" t="s">
        <v>22</v>
      </c>
      <c r="F31" s="8" t="s">
        <v>23</v>
      </c>
      <c r="G31" s="8"/>
      <c r="H31" s="71">
        <v>0.98263888888888884</v>
      </c>
      <c r="I31" s="8" t="s">
        <v>19</v>
      </c>
      <c r="J31" s="68"/>
      <c r="K31" s="15"/>
      <c r="L31" s="8"/>
      <c r="M31" s="8"/>
      <c r="N31" s="15"/>
      <c r="O31" s="8"/>
      <c r="P31" s="17">
        <v>0.51388888888888895</v>
      </c>
      <c r="Q31" s="17">
        <v>0.75694444444444453</v>
      </c>
      <c r="R31" s="37">
        <f t="shared" si="51"/>
        <v>0.24305555555555558</v>
      </c>
      <c r="S31" s="9"/>
      <c r="T31" s="18"/>
      <c r="U31" s="81">
        <f t="shared" si="52"/>
        <v>5.8333332866666678</v>
      </c>
      <c r="V31" s="82">
        <f t="shared" si="21"/>
        <v>0</v>
      </c>
      <c r="W31" s="83">
        <f t="shared" si="22"/>
        <v>4.764309726195286</v>
      </c>
      <c r="X31" s="79"/>
      <c r="Y31" s="39">
        <f t="shared" si="19"/>
        <v>0</v>
      </c>
      <c r="Z31" s="40">
        <f t="shared" si="23"/>
        <v>0</v>
      </c>
      <c r="AA31" s="111">
        <f t="shared" si="24"/>
        <v>0</v>
      </c>
      <c r="AB31" s="110"/>
      <c r="AC31" s="113">
        <f t="shared" si="53"/>
        <v>0</v>
      </c>
      <c r="AD31" s="79"/>
      <c r="AE31" s="84">
        <f t="shared" si="54"/>
        <v>0</v>
      </c>
      <c r="AF31" s="41">
        <f t="shared" si="55"/>
        <v>0</v>
      </c>
      <c r="AG31" s="41">
        <f t="shared" si="56"/>
        <v>0</v>
      </c>
      <c r="AH31" s="41">
        <f t="shared" si="7"/>
        <v>0</v>
      </c>
      <c r="AI31" s="87">
        <f t="shared" si="57"/>
        <v>0</v>
      </c>
      <c r="AJ31" s="12"/>
      <c r="AK31" s="13"/>
      <c r="AL31" s="13"/>
      <c r="AM31" s="13"/>
      <c r="AN31" s="13"/>
    </row>
    <row r="32" spans="1:40">
      <c r="A32" s="57"/>
      <c r="B32" s="64"/>
      <c r="C32" s="64"/>
      <c r="D32" s="64"/>
      <c r="E32" s="8" t="s">
        <v>24</v>
      </c>
      <c r="F32" s="8" t="s">
        <v>25</v>
      </c>
      <c r="G32" s="8"/>
      <c r="H32" s="71"/>
      <c r="I32" s="8"/>
      <c r="J32" s="68"/>
      <c r="K32" s="15"/>
      <c r="L32" s="8"/>
      <c r="M32" s="8"/>
      <c r="N32" s="15"/>
      <c r="O32" s="8"/>
      <c r="P32" s="17">
        <v>0.875</v>
      </c>
      <c r="Q32" s="17">
        <v>0.96180555555555547</v>
      </c>
      <c r="R32" s="37">
        <f t="shared" si="51"/>
        <v>8.6805555555555469E-2</v>
      </c>
      <c r="S32" s="9"/>
      <c r="T32" s="18"/>
      <c r="U32" s="81">
        <f t="shared" si="52"/>
        <v>0</v>
      </c>
      <c r="V32" s="82">
        <f t="shared" si="21"/>
        <v>0</v>
      </c>
      <c r="W32" s="83">
        <f t="shared" si="22"/>
        <v>0</v>
      </c>
      <c r="X32" s="79"/>
      <c r="Y32" s="39">
        <f t="shared" si="19"/>
        <v>0</v>
      </c>
      <c r="Z32" s="40">
        <f t="shared" si="23"/>
        <v>0</v>
      </c>
      <c r="AA32" s="111">
        <f t="shared" si="24"/>
        <v>0</v>
      </c>
      <c r="AB32" s="110"/>
      <c r="AC32" s="113">
        <f t="shared" si="53"/>
        <v>0</v>
      </c>
      <c r="AD32" s="79"/>
      <c r="AE32" s="84">
        <f t="shared" si="54"/>
        <v>0</v>
      </c>
      <c r="AF32" s="41">
        <f t="shared" si="55"/>
        <v>0</v>
      </c>
      <c r="AG32" s="41">
        <f t="shared" si="56"/>
        <v>0</v>
      </c>
      <c r="AH32" s="41">
        <f t="shared" si="7"/>
        <v>0</v>
      </c>
      <c r="AI32" s="87">
        <f t="shared" si="57"/>
        <v>0</v>
      </c>
      <c r="AJ32" s="12"/>
      <c r="AK32" s="13"/>
      <c r="AL32" s="13"/>
      <c r="AM32" s="13"/>
      <c r="AN32" s="13"/>
    </row>
    <row r="33" spans="1:40">
      <c r="A33" s="57">
        <v>23</v>
      </c>
      <c r="B33" s="64" t="s">
        <v>26</v>
      </c>
      <c r="C33" s="64"/>
      <c r="D33" s="64"/>
      <c r="E33" s="8"/>
      <c r="F33" s="8"/>
      <c r="G33" s="8"/>
      <c r="H33" s="71"/>
      <c r="I33" s="8"/>
      <c r="J33" s="68"/>
      <c r="K33" s="15"/>
      <c r="L33" s="8"/>
      <c r="M33" s="15"/>
      <c r="N33" s="15"/>
      <c r="O33" s="15"/>
      <c r="P33" s="17"/>
      <c r="Q33" s="17"/>
      <c r="R33" s="37">
        <f t="shared" si="51"/>
        <v>0</v>
      </c>
      <c r="S33" s="9"/>
      <c r="T33" s="18"/>
      <c r="U33" s="81">
        <f t="shared" si="52"/>
        <v>0</v>
      </c>
      <c r="V33" s="82">
        <f t="shared" si="21"/>
        <v>0</v>
      </c>
      <c r="W33" s="83">
        <f t="shared" si="22"/>
        <v>0</v>
      </c>
      <c r="X33" s="79"/>
      <c r="Y33" s="39">
        <f t="shared" si="19"/>
        <v>0</v>
      </c>
      <c r="Z33" s="40">
        <f t="shared" si="23"/>
        <v>0</v>
      </c>
      <c r="AA33" s="111">
        <f t="shared" si="24"/>
        <v>0</v>
      </c>
      <c r="AB33" s="110"/>
      <c r="AC33" s="113">
        <f t="shared" si="53"/>
        <v>0</v>
      </c>
      <c r="AD33" s="79"/>
      <c r="AE33" s="84">
        <f t="shared" si="54"/>
        <v>0</v>
      </c>
      <c r="AF33" s="41">
        <f t="shared" si="55"/>
        <v>0</v>
      </c>
      <c r="AG33" s="41">
        <f t="shared" si="56"/>
        <v>0</v>
      </c>
      <c r="AH33" s="41">
        <f t="shared" si="7"/>
        <v>0</v>
      </c>
      <c r="AI33" s="87">
        <f t="shared" si="57"/>
        <v>0</v>
      </c>
      <c r="AJ33" s="12"/>
      <c r="AK33" s="13"/>
      <c r="AL33" s="13"/>
      <c r="AM33" s="13"/>
      <c r="AN33" s="13"/>
    </row>
    <row r="34" spans="1:40">
      <c r="A34" s="57">
        <v>24</v>
      </c>
      <c r="B34" s="64"/>
      <c r="C34" s="64" t="s">
        <v>57</v>
      </c>
      <c r="D34" s="64"/>
      <c r="E34" s="8"/>
      <c r="F34" s="8"/>
      <c r="G34" s="8"/>
      <c r="H34" s="71"/>
      <c r="I34" s="8"/>
      <c r="J34" s="68"/>
      <c r="K34" s="15"/>
      <c r="L34" s="8"/>
      <c r="M34" s="15"/>
      <c r="N34" s="15"/>
      <c r="O34" s="15"/>
      <c r="P34" s="17"/>
      <c r="Q34" s="17"/>
      <c r="R34" s="37">
        <f t="shared" si="51"/>
        <v>0</v>
      </c>
      <c r="S34" s="9"/>
      <c r="T34" s="18"/>
      <c r="U34" s="81">
        <f t="shared" si="52"/>
        <v>0</v>
      </c>
      <c r="V34" s="82">
        <f t="shared" si="21"/>
        <v>0</v>
      </c>
      <c r="W34" s="83">
        <f t="shared" si="22"/>
        <v>0</v>
      </c>
      <c r="X34" s="79"/>
      <c r="Y34" s="39">
        <f t="shared" si="19"/>
        <v>0</v>
      </c>
      <c r="Z34" s="40">
        <f t="shared" si="23"/>
        <v>0</v>
      </c>
      <c r="AA34" s="111">
        <f t="shared" si="24"/>
        <v>0</v>
      </c>
      <c r="AB34" s="110"/>
      <c r="AC34" s="113">
        <f t="shared" si="53"/>
        <v>0</v>
      </c>
      <c r="AD34" s="79"/>
      <c r="AE34" s="84">
        <f t="shared" si="54"/>
        <v>0</v>
      </c>
      <c r="AF34" s="41">
        <f t="shared" si="55"/>
        <v>0</v>
      </c>
      <c r="AG34" s="41">
        <f t="shared" si="56"/>
        <v>0</v>
      </c>
      <c r="AH34" s="41">
        <f t="shared" si="7"/>
        <v>0</v>
      </c>
      <c r="AI34" s="87">
        <f t="shared" si="57"/>
        <v>0</v>
      </c>
      <c r="AJ34" s="12"/>
      <c r="AK34" s="13"/>
      <c r="AL34" s="13"/>
      <c r="AM34" s="13"/>
      <c r="AN34" s="13"/>
    </row>
    <row r="35" spans="1:40">
      <c r="A35" s="57">
        <v>25</v>
      </c>
      <c r="B35" s="64"/>
      <c r="C35" s="64" t="s">
        <v>57</v>
      </c>
      <c r="D35" s="64"/>
      <c r="E35" s="53"/>
      <c r="F35" s="8"/>
      <c r="G35" s="8"/>
      <c r="H35" s="71"/>
      <c r="I35" s="8"/>
      <c r="J35" s="68"/>
      <c r="K35" s="15"/>
      <c r="L35" s="8"/>
      <c r="M35" s="15"/>
      <c r="N35" s="15"/>
      <c r="O35" s="15"/>
      <c r="P35" s="17"/>
      <c r="Q35" s="17"/>
      <c r="R35" s="37">
        <f t="shared" si="38"/>
        <v>0</v>
      </c>
      <c r="S35" s="46"/>
      <c r="T35" s="11"/>
      <c r="U35" s="81">
        <f t="shared" si="20"/>
        <v>0</v>
      </c>
      <c r="V35" s="82">
        <f t="shared" si="21"/>
        <v>0</v>
      </c>
      <c r="W35" s="83">
        <f t="shared" si="22"/>
        <v>0</v>
      </c>
      <c r="X35" s="79"/>
      <c r="Y35" s="39">
        <f t="shared" si="19"/>
        <v>0</v>
      </c>
      <c r="Z35" s="40">
        <f t="shared" si="23"/>
        <v>0</v>
      </c>
      <c r="AA35" s="111">
        <f t="shared" si="24"/>
        <v>0</v>
      </c>
      <c r="AB35" s="110"/>
      <c r="AC35" s="113">
        <f t="shared" si="3"/>
        <v>0</v>
      </c>
      <c r="AD35" s="79"/>
      <c r="AE35" s="84">
        <f t="shared" si="39"/>
        <v>0</v>
      </c>
      <c r="AF35" s="41">
        <f t="shared" si="5"/>
        <v>0</v>
      </c>
      <c r="AG35" s="41">
        <f t="shared" si="28"/>
        <v>0</v>
      </c>
      <c r="AH35" s="41">
        <f t="shared" si="7"/>
        <v>0</v>
      </c>
      <c r="AI35" s="87">
        <f t="shared" si="29"/>
        <v>0</v>
      </c>
      <c r="AJ35" s="12"/>
      <c r="AK35" s="13"/>
      <c r="AL35" s="13"/>
      <c r="AM35" s="13"/>
      <c r="AN35" s="13"/>
    </row>
    <row r="36" spans="1:40">
      <c r="A36" s="57">
        <v>26</v>
      </c>
      <c r="B36" s="49"/>
      <c r="C36" s="49" t="s">
        <v>57</v>
      </c>
      <c r="D36" s="49"/>
      <c r="E36" s="53"/>
      <c r="F36" s="8"/>
      <c r="G36" s="8"/>
      <c r="H36" s="71"/>
      <c r="I36" s="8"/>
      <c r="J36" s="68"/>
      <c r="K36" s="15"/>
      <c r="L36" s="8"/>
      <c r="M36" s="15"/>
      <c r="N36" s="15"/>
      <c r="O36" s="15"/>
      <c r="P36" s="17"/>
      <c r="Q36" s="17"/>
      <c r="R36" s="37">
        <f t="shared" si="38"/>
        <v>0</v>
      </c>
      <c r="S36" s="46"/>
      <c r="T36" s="11"/>
      <c r="U36" s="81">
        <f t="shared" si="20"/>
        <v>0</v>
      </c>
      <c r="V36" s="82">
        <f t="shared" si="21"/>
        <v>0</v>
      </c>
      <c r="W36" s="83">
        <f t="shared" si="22"/>
        <v>0</v>
      </c>
      <c r="X36" s="79"/>
      <c r="Y36" s="39">
        <f t="shared" si="19"/>
        <v>0</v>
      </c>
      <c r="Z36" s="40">
        <f t="shared" si="23"/>
        <v>0</v>
      </c>
      <c r="AA36" s="111">
        <f t="shared" si="24"/>
        <v>0</v>
      </c>
      <c r="AB36" s="110"/>
      <c r="AC36" s="113">
        <f t="shared" si="3"/>
        <v>0</v>
      </c>
      <c r="AD36" s="79"/>
      <c r="AE36" s="84">
        <f t="shared" ref="AE36:AE41" si="58">IF(N36="x",3.65,0)</f>
        <v>0</v>
      </c>
      <c r="AF36" s="41">
        <f t="shared" si="5"/>
        <v>0</v>
      </c>
      <c r="AG36" s="41">
        <f t="shared" ref="AG36:AG41" si="59">IF(K36="x", 3.65,0)</f>
        <v>0</v>
      </c>
      <c r="AH36" s="41">
        <f t="shared" si="7"/>
        <v>0</v>
      </c>
      <c r="AI36" s="87">
        <f t="shared" ref="AI36:AI41" si="60">+AG36*-1</f>
        <v>0</v>
      </c>
      <c r="AJ36" s="12"/>
      <c r="AK36" s="13"/>
      <c r="AL36" s="13"/>
      <c r="AM36" s="13"/>
      <c r="AN36" s="13"/>
    </row>
    <row r="37" spans="1:40">
      <c r="A37" s="57">
        <v>27</v>
      </c>
      <c r="B37" s="49"/>
      <c r="C37" s="49" t="s">
        <v>57</v>
      </c>
      <c r="D37" s="49"/>
      <c r="E37" s="53"/>
      <c r="F37" s="8"/>
      <c r="G37" s="8"/>
      <c r="H37" s="71"/>
      <c r="I37" s="8"/>
      <c r="J37" s="68"/>
      <c r="K37" s="15"/>
      <c r="L37" s="8"/>
      <c r="M37" s="15"/>
      <c r="N37" s="15"/>
      <c r="O37" s="15"/>
      <c r="P37" s="47"/>
      <c r="Q37" s="47"/>
      <c r="R37" s="37">
        <f t="shared" si="38"/>
        <v>0</v>
      </c>
      <c r="S37" s="46"/>
      <c r="T37" s="11"/>
      <c r="U37" s="81">
        <f t="shared" si="20"/>
        <v>0</v>
      </c>
      <c r="V37" s="82">
        <f t="shared" si="21"/>
        <v>0</v>
      </c>
      <c r="W37" s="83">
        <f t="shared" si="22"/>
        <v>0</v>
      </c>
      <c r="X37" s="79"/>
      <c r="Y37" s="39">
        <f t="shared" si="19"/>
        <v>0</v>
      </c>
      <c r="Z37" s="40">
        <f t="shared" si="23"/>
        <v>0</v>
      </c>
      <c r="AA37" s="111">
        <f t="shared" si="24"/>
        <v>0</v>
      </c>
      <c r="AB37" s="110"/>
      <c r="AC37" s="113">
        <f t="shared" si="3"/>
        <v>0</v>
      </c>
      <c r="AD37" s="79"/>
      <c r="AE37" s="84">
        <f t="shared" si="58"/>
        <v>0</v>
      </c>
      <c r="AF37" s="41">
        <f t="shared" si="5"/>
        <v>0</v>
      </c>
      <c r="AG37" s="41">
        <f t="shared" si="59"/>
        <v>0</v>
      </c>
      <c r="AH37" s="41">
        <f t="shared" si="7"/>
        <v>0</v>
      </c>
      <c r="AI37" s="87">
        <f t="shared" si="60"/>
        <v>0</v>
      </c>
      <c r="AJ37" s="12"/>
      <c r="AK37" s="13"/>
      <c r="AL37" s="13"/>
      <c r="AM37" s="13"/>
      <c r="AN37" s="13"/>
    </row>
    <row r="38" spans="1:40">
      <c r="A38" s="57">
        <v>28</v>
      </c>
      <c r="B38" s="49"/>
      <c r="C38" s="49" t="s">
        <v>57</v>
      </c>
      <c r="D38" s="49"/>
      <c r="E38" s="53"/>
      <c r="F38" s="8"/>
      <c r="G38" s="8"/>
      <c r="H38" s="71"/>
      <c r="I38" s="8"/>
      <c r="J38" s="68"/>
      <c r="K38" s="15"/>
      <c r="L38" s="8"/>
      <c r="M38" s="15"/>
      <c r="N38" s="15"/>
      <c r="O38" s="15"/>
      <c r="P38" s="17"/>
      <c r="Q38" s="47"/>
      <c r="R38" s="37">
        <f t="shared" si="38"/>
        <v>0</v>
      </c>
      <c r="S38" s="46"/>
      <c r="T38" s="11"/>
      <c r="U38" s="81">
        <f t="shared" si="20"/>
        <v>0</v>
      </c>
      <c r="V38" s="82">
        <f t="shared" si="21"/>
        <v>0</v>
      </c>
      <c r="W38" s="83">
        <f t="shared" si="22"/>
        <v>0</v>
      </c>
      <c r="X38" s="79"/>
      <c r="Y38" s="39">
        <f t="shared" si="19"/>
        <v>0</v>
      </c>
      <c r="Z38" s="40">
        <f t="shared" si="23"/>
        <v>0</v>
      </c>
      <c r="AA38" s="111">
        <f t="shared" si="24"/>
        <v>0</v>
      </c>
      <c r="AB38" s="110"/>
      <c r="AC38" s="113">
        <f t="shared" si="3"/>
        <v>0</v>
      </c>
      <c r="AD38" s="79"/>
      <c r="AE38" s="84">
        <f t="shared" si="58"/>
        <v>0</v>
      </c>
      <c r="AF38" s="41">
        <f t="shared" si="5"/>
        <v>0</v>
      </c>
      <c r="AG38" s="41">
        <f t="shared" si="59"/>
        <v>0</v>
      </c>
      <c r="AH38" s="41">
        <f t="shared" si="7"/>
        <v>0</v>
      </c>
      <c r="AI38" s="87">
        <f t="shared" si="60"/>
        <v>0</v>
      </c>
      <c r="AJ38" s="12"/>
      <c r="AK38" s="13"/>
      <c r="AL38" s="13"/>
      <c r="AM38" s="13"/>
      <c r="AN38" s="13"/>
    </row>
    <row r="39" spans="1:40">
      <c r="A39" s="57">
        <v>29</v>
      </c>
      <c r="B39" s="49"/>
      <c r="C39" s="49" t="s">
        <v>57</v>
      </c>
      <c r="D39" s="49"/>
      <c r="E39" s="8"/>
      <c r="F39" s="8"/>
      <c r="G39" s="8"/>
      <c r="H39" s="71"/>
      <c r="I39" s="8"/>
      <c r="J39" s="68"/>
      <c r="K39" s="15"/>
      <c r="L39" s="8"/>
      <c r="M39" s="15"/>
      <c r="N39" s="8"/>
      <c r="O39" s="15"/>
      <c r="P39" s="17"/>
      <c r="Q39" s="47"/>
      <c r="R39" s="37">
        <f t="shared" si="38"/>
        <v>0</v>
      </c>
      <c r="S39" s="46"/>
      <c r="T39" s="11"/>
      <c r="U39" s="81">
        <f t="shared" si="20"/>
        <v>0</v>
      </c>
      <c r="V39" s="82">
        <f t="shared" si="21"/>
        <v>0</v>
      </c>
      <c r="W39" s="83">
        <f t="shared" si="22"/>
        <v>0</v>
      </c>
      <c r="X39" s="79"/>
      <c r="Y39" s="39">
        <f t="shared" si="19"/>
        <v>0</v>
      </c>
      <c r="Z39" s="40">
        <f t="shared" si="23"/>
        <v>0</v>
      </c>
      <c r="AA39" s="111">
        <f t="shared" si="24"/>
        <v>0</v>
      </c>
      <c r="AB39" s="110"/>
      <c r="AC39" s="113">
        <f t="shared" si="3"/>
        <v>0</v>
      </c>
      <c r="AD39" s="79"/>
      <c r="AE39" s="84">
        <f t="shared" si="58"/>
        <v>0</v>
      </c>
      <c r="AF39" s="41">
        <f t="shared" si="5"/>
        <v>0</v>
      </c>
      <c r="AG39" s="41">
        <f t="shared" si="59"/>
        <v>0</v>
      </c>
      <c r="AH39" s="41">
        <f t="shared" si="7"/>
        <v>0</v>
      </c>
      <c r="AI39" s="87">
        <f t="shared" si="60"/>
        <v>0</v>
      </c>
      <c r="AJ39" s="12"/>
      <c r="AK39" s="13"/>
      <c r="AL39" s="13"/>
      <c r="AM39" s="13"/>
      <c r="AN39" s="13"/>
    </row>
    <row r="40" spans="1:40">
      <c r="A40" s="57">
        <v>30</v>
      </c>
      <c r="B40" s="49" t="s">
        <v>51</v>
      </c>
      <c r="C40" s="49" t="s">
        <v>57</v>
      </c>
      <c r="D40" s="49"/>
      <c r="E40" s="65"/>
      <c r="F40" s="8"/>
      <c r="G40" s="8"/>
      <c r="H40" s="71"/>
      <c r="I40" s="8"/>
      <c r="J40" s="68"/>
      <c r="K40" s="8"/>
      <c r="L40" s="8"/>
      <c r="M40" s="15"/>
      <c r="N40" s="8"/>
      <c r="O40" s="15"/>
      <c r="P40" s="17"/>
      <c r="Q40" s="17"/>
      <c r="R40" s="37">
        <f t="shared" si="38"/>
        <v>0</v>
      </c>
      <c r="S40" s="46"/>
      <c r="T40" s="11"/>
      <c r="U40" s="81">
        <f t="shared" si="20"/>
        <v>0</v>
      </c>
      <c r="V40" s="82">
        <f t="shared" si="21"/>
        <v>0</v>
      </c>
      <c r="W40" s="83">
        <f t="shared" si="22"/>
        <v>0</v>
      </c>
      <c r="X40" s="79"/>
      <c r="Y40" s="39">
        <f t="shared" si="19"/>
        <v>0</v>
      </c>
      <c r="Z40" s="40">
        <f t="shared" si="23"/>
        <v>0</v>
      </c>
      <c r="AA40" s="111">
        <f t="shared" si="24"/>
        <v>0</v>
      </c>
      <c r="AB40" s="110"/>
      <c r="AC40" s="113">
        <f t="shared" si="3"/>
        <v>0</v>
      </c>
      <c r="AD40" s="79"/>
      <c r="AE40" s="84">
        <f t="shared" si="58"/>
        <v>0</v>
      </c>
      <c r="AF40" s="41">
        <f t="shared" si="5"/>
        <v>0</v>
      </c>
      <c r="AG40" s="41">
        <f t="shared" si="59"/>
        <v>0</v>
      </c>
      <c r="AH40" s="41">
        <f t="shared" si="7"/>
        <v>3.65</v>
      </c>
      <c r="AI40" s="87">
        <f t="shared" si="60"/>
        <v>0</v>
      </c>
      <c r="AJ40" s="12"/>
      <c r="AK40" s="13"/>
      <c r="AL40" s="13"/>
      <c r="AM40" s="13"/>
      <c r="AN40" s="13"/>
    </row>
    <row r="41" spans="1:40">
      <c r="A41" s="57">
        <v>31</v>
      </c>
      <c r="B41" s="49" t="s">
        <v>51</v>
      </c>
      <c r="C41" s="49" t="s">
        <v>57</v>
      </c>
      <c r="D41" s="14"/>
      <c r="E41" s="8"/>
      <c r="F41" s="8"/>
      <c r="G41" s="8"/>
      <c r="H41" s="71"/>
      <c r="I41" s="8"/>
      <c r="J41" s="68"/>
      <c r="K41" s="8"/>
      <c r="L41" s="8"/>
      <c r="M41" s="15"/>
      <c r="N41" s="15"/>
      <c r="O41" s="15"/>
      <c r="P41" s="17"/>
      <c r="Q41" s="17"/>
      <c r="R41" s="37">
        <f t="shared" si="38"/>
        <v>0</v>
      </c>
      <c r="S41" s="46"/>
      <c r="T41" s="11"/>
      <c r="U41" s="81">
        <f t="shared" si="20"/>
        <v>0</v>
      </c>
      <c r="V41" s="82">
        <f t="shared" si="21"/>
        <v>0</v>
      </c>
      <c r="W41" s="83">
        <f t="shared" si="22"/>
        <v>0</v>
      </c>
      <c r="X41" s="79"/>
      <c r="Y41" s="39">
        <f t="shared" si="19"/>
        <v>0</v>
      </c>
      <c r="Z41" s="40">
        <f t="shared" si="23"/>
        <v>0</v>
      </c>
      <c r="AA41" s="111">
        <f t="shared" si="24"/>
        <v>0</v>
      </c>
      <c r="AB41" s="110"/>
      <c r="AC41" s="113">
        <f t="shared" si="3"/>
        <v>0</v>
      </c>
      <c r="AD41" s="79"/>
      <c r="AE41" s="84">
        <f t="shared" si="58"/>
        <v>0</v>
      </c>
      <c r="AF41" s="41">
        <f t="shared" si="5"/>
        <v>0</v>
      </c>
      <c r="AG41" s="41">
        <f t="shared" si="59"/>
        <v>0</v>
      </c>
      <c r="AH41" s="41">
        <f t="shared" ref="AH41" si="61">IF(B41="V", 3.65,0)</f>
        <v>3.65</v>
      </c>
      <c r="AI41" s="87">
        <f t="shared" si="60"/>
        <v>0</v>
      </c>
      <c r="AJ41" s="12"/>
      <c r="AK41" s="13"/>
      <c r="AL41" s="13"/>
      <c r="AM41" s="13"/>
      <c r="AN41" s="13"/>
    </row>
    <row r="42" spans="1:40" ht="15.75" thickBot="1">
      <c r="A42" s="54"/>
      <c r="B42" s="19"/>
      <c r="C42" s="19"/>
      <c r="D42" s="19"/>
      <c r="E42" s="20"/>
      <c r="F42" s="20"/>
      <c r="G42" s="20"/>
      <c r="H42" s="72"/>
      <c r="I42" s="20"/>
      <c r="J42" s="77"/>
      <c r="K42" s="20"/>
      <c r="L42" s="20"/>
      <c r="M42" s="20"/>
      <c r="N42" s="20"/>
      <c r="O42" s="20"/>
      <c r="P42" s="20"/>
      <c r="Q42" s="20"/>
      <c r="R42" s="38">
        <f t="shared" si="38"/>
        <v>0</v>
      </c>
      <c r="S42" s="21"/>
      <c r="T42" s="11"/>
      <c r="U42" s="42">
        <f t="shared" si="20"/>
        <v>0</v>
      </c>
      <c r="V42" s="43">
        <f t="shared" si="21"/>
        <v>0</v>
      </c>
      <c r="W42" s="80">
        <f t="shared" si="22"/>
        <v>0</v>
      </c>
      <c r="X42" s="79"/>
      <c r="Y42" s="42">
        <f t="shared" si="19"/>
        <v>0</v>
      </c>
      <c r="Z42" s="43">
        <f t="shared" si="23"/>
        <v>0</v>
      </c>
      <c r="AA42" s="80">
        <f t="shared" si="24"/>
        <v>0</v>
      </c>
      <c r="AB42" s="110"/>
      <c r="AC42" s="114">
        <f t="shared" si="3"/>
        <v>0</v>
      </c>
      <c r="AD42" s="79"/>
      <c r="AE42" s="85">
        <f t="shared" si="39"/>
        <v>0</v>
      </c>
      <c r="AF42" s="44">
        <f t="shared" si="5"/>
        <v>0</v>
      </c>
      <c r="AG42" s="44">
        <f t="shared" si="28"/>
        <v>0</v>
      </c>
      <c r="AH42" s="44">
        <f>IF(B42="V", 3.65,0)</f>
        <v>0</v>
      </c>
      <c r="AI42" s="88">
        <f t="shared" si="29"/>
        <v>0</v>
      </c>
      <c r="AJ42" s="12"/>
      <c r="AK42" s="13"/>
      <c r="AL42" s="13"/>
      <c r="AM42" s="13"/>
      <c r="AN42" s="13"/>
    </row>
    <row r="43" spans="1:40" ht="15.75" thickBot="1">
      <c r="A43" s="22"/>
      <c r="B43" s="22"/>
      <c r="C43" s="22"/>
      <c r="D43" s="22"/>
      <c r="E43" s="13"/>
      <c r="F43" s="23"/>
      <c r="G43" s="124" t="s">
        <v>54</v>
      </c>
      <c r="H43" s="123">
        <f>+W43*4.95</f>
        <v>311.41666417533332</v>
      </c>
      <c r="I43" s="125" t="s">
        <v>55</v>
      </c>
      <c r="J43" s="23"/>
      <c r="K43" s="23"/>
      <c r="L43" s="13"/>
      <c r="M43" s="13"/>
      <c r="N43" s="13"/>
      <c r="O43" s="13"/>
      <c r="P43" s="122">
        <f>+H43*2.4</f>
        <v>747.39999402079991</v>
      </c>
      <c r="Q43" s="22"/>
      <c r="R43" s="22"/>
      <c r="S43" s="24"/>
      <c r="T43" s="25"/>
      <c r="U43" s="52">
        <f t="shared" ref="U43:AI43" si="62">SUM(U5:U42)</f>
        <v>48.666666277333327</v>
      </c>
      <c r="V43" s="52">
        <f t="shared" si="62"/>
        <v>2.9532163506432751</v>
      </c>
      <c r="W43" s="73">
        <f t="shared" si="62"/>
        <v>62.91245740915825</v>
      </c>
      <c r="X43" s="73"/>
      <c r="Y43" s="52">
        <f t="shared" si="62"/>
        <v>14.766666548533337</v>
      </c>
      <c r="Z43" s="52">
        <f t="shared" si="62"/>
        <v>3.713450262690059</v>
      </c>
      <c r="AA43" s="73">
        <f t="shared" si="62"/>
        <v>9.8653197863973077</v>
      </c>
      <c r="AB43" s="73"/>
      <c r="AC43" s="73">
        <f>SUM(AC5:AC42)</f>
        <v>12</v>
      </c>
      <c r="AD43" s="73"/>
      <c r="AE43" s="52">
        <f t="shared" si="62"/>
        <v>0</v>
      </c>
      <c r="AF43" s="52">
        <f t="shared" si="62"/>
        <v>5.1666666253333347</v>
      </c>
      <c r="AG43" s="52">
        <f t="shared" si="62"/>
        <v>0</v>
      </c>
      <c r="AH43" s="52">
        <f t="shared" si="62"/>
        <v>7.3</v>
      </c>
      <c r="AI43" s="52">
        <f t="shared" si="62"/>
        <v>0</v>
      </c>
      <c r="AJ43" s="27"/>
      <c r="AK43" s="13"/>
      <c r="AL43" s="13"/>
      <c r="AM43" s="13"/>
      <c r="AN43" s="13"/>
    </row>
    <row r="44" spans="1:40" ht="15.75" thickBot="1">
      <c r="A44" s="22"/>
      <c r="B44" s="137" t="s">
        <v>50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94"/>
      <c r="U44" s="95">
        <f>+U43+V43</f>
        <v>51.619882627976601</v>
      </c>
      <c r="V44" s="108" t="str">
        <f>IF(+U44=+W44, "=", IF(+U44&gt;+W44, "&gt;","&lt;"))</f>
        <v>&lt;</v>
      </c>
      <c r="W44" s="95">
        <f>IF(U43+V43&gt;+W43,+U43+V43,+W43)</f>
        <v>62.91245740915825</v>
      </c>
      <c r="X44" s="11"/>
      <c r="Y44" s="95">
        <f>+Y43+Z43</f>
        <v>18.480116811223397</v>
      </c>
      <c r="Z44" s="108" t="str">
        <f>IF(+Y44=+AA44, "=", IF(+Y44&gt;+AA44, "&gt;","&lt;"))</f>
        <v>=</v>
      </c>
      <c r="AA44" s="95">
        <f>IF(Y43+Z43&gt;+AA43,+Y43+Z43,+AA43)</f>
        <v>18.480116811223397</v>
      </c>
      <c r="AB44" s="109"/>
      <c r="AC44" s="95">
        <f>+AC43</f>
        <v>12</v>
      </c>
      <c r="AD44" s="22"/>
      <c r="AE44" s="24"/>
      <c r="AG44" s="26"/>
      <c r="AH44" s="26"/>
      <c r="AI44" s="13"/>
      <c r="AJ44" s="27"/>
      <c r="AK44" s="13"/>
      <c r="AL44" s="13"/>
      <c r="AM44" s="13"/>
      <c r="AN44" s="13"/>
    </row>
    <row r="45" spans="1:40" ht="15.75" customHeight="1" thickBot="1">
      <c r="A45" s="22"/>
      <c r="B45" s="137" t="s">
        <v>56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25"/>
      <c r="U45" s="93"/>
      <c r="V45" s="93"/>
      <c r="W45" s="92"/>
      <c r="X45" s="22"/>
      <c r="Y45" s="93"/>
      <c r="Z45" s="93"/>
      <c r="AA45" s="92"/>
      <c r="AB45" s="92"/>
      <c r="AC45" s="92"/>
      <c r="AD45" s="22"/>
      <c r="AE45" s="24"/>
      <c r="AG45" s="26"/>
      <c r="AH45" s="26"/>
      <c r="AI45" s="13"/>
      <c r="AJ45" s="27"/>
      <c r="AK45" s="13"/>
      <c r="AL45" s="13"/>
      <c r="AM45" s="13"/>
      <c r="AN45" s="13"/>
    </row>
    <row r="46" spans="1:40" ht="15.75" customHeight="1" thickBot="1">
      <c r="A46" s="22"/>
      <c r="B46" s="137" t="s">
        <v>63</v>
      </c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28"/>
      <c r="U46" s="162" t="s">
        <v>9</v>
      </c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4"/>
      <c r="AJ46" s="27"/>
      <c r="AK46" s="13"/>
      <c r="AL46" s="13"/>
      <c r="AM46" s="13"/>
      <c r="AN46" s="13"/>
    </row>
    <row r="47" spans="1:40" ht="15" customHeight="1">
      <c r="A47" s="22"/>
      <c r="B47" s="137" t="s">
        <v>69</v>
      </c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28"/>
      <c r="U47" s="165" t="s">
        <v>10</v>
      </c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28"/>
      <c r="AI47" s="29">
        <v>62</v>
      </c>
      <c r="AJ47" s="27"/>
      <c r="AK47" s="13"/>
      <c r="AL47" s="13"/>
      <c r="AM47" s="13"/>
      <c r="AN47" s="13"/>
    </row>
    <row r="48" spans="1:40" ht="15" customHeight="1">
      <c r="A48" s="55"/>
      <c r="B48" s="22"/>
      <c r="C48" s="22"/>
      <c r="D48" s="22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22"/>
      <c r="R48" s="22"/>
      <c r="S48" s="13"/>
      <c r="T48" s="28"/>
      <c r="U48" s="167" t="s">
        <v>17</v>
      </c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29"/>
      <c r="AI48" s="30">
        <f>SUM(AI5:AI42)</f>
        <v>0</v>
      </c>
      <c r="AJ48" s="27"/>
      <c r="AK48" s="13"/>
      <c r="AL48" s="13"/>
      <c r="AM48" s="13"/>
      <c r="AN48" s="13"/>
    </row>
    <row r="49" spans="1:40" ht="15.75" thickBot="1">
      <c r="A49" s="55"/>
      <c r="B49" s="22"/>
      <c r="C49" s="22"/>
      <c r="D49" s="22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22"/>
      <c r="Q49" s="22"/>
      <c r="R49" s="22"/>
      <c r="S49" s="13"/>
      <c r="T49" s="28"/>
      <c r="U49" s="169" t="s">
        <v>12</v>
      </c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30"/>
      <c r="AI49" s="31">
        <f>+AI47+AI48</f>
        <v>62</v>
      </c>
      <c r="AJ49" s="27"/>
      <c r="AK49" s="13"/>
      <c r="AL49" s="13"/>
      <c r="AM49" s="13"/>
      <c r="AN49" s="13"/>
    </row>
    <row r="50" spans="1:40" ht="6" customHeight="1" thickBot="1">
      <c r="A50" s="22"/>
      <c r="B50" s="22"/>
      <c r="C50" s="22"/>
      <c r="D50" s="22"/>
      <c r="E50" s="138" t="s">
        <v>47</v>
      </c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22"/>
      <c r="R50" s="22"/>
      <c r="S50" s="13"/>
      <c r="T50" s="28"/>
      <c r="U50" s="32"/>
      <c r="V50" s="32"/>
      <c r="W50" s="74"/>
      <c r="X50" s="74"/>
      <c r="Y50" s="74"/>
      <c r="Z50" s="74"/>
      <c r="AA50" s="74"/>
      <c r="AB50" s="74"/>
      <c r="AC50" s="74"/>
      <c r="AD50" s="74"/>
      <c r="AE50" s="33"/>
      <c r="AF50" s="33"/>
      <c r="AG50" s="34"/>
      <c r="AH50" s="34"/>
      <c r="AI50" s="26"/>
      <c r="AJ50" s="27"/>
      <c r="AK50" s="13"/>
      <c r="AL50" s="13"/>
      <c r="AM50" s="13"/>
      <c r="AN50" s="13"/>
    </row>
    <row r="51" spans="1:40">
      <c r="A51" s="22"/>
      <c r="B51" s="22"/>
      <c r="C51" s="22"/>
      <c r="D51" s="22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22"/>
      <c r="R51" s="22"/>
      <c r="S51" s="24"/>
      <c r="T51" s="25"/>
      <c r="U51" s="171" t="s">
        <v>62</v>
      </c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31"/>
      <c r="AI51" s="29">
        <f>+(IF(+U44&gt;+W44,+U44,W44))+AE43+AG43+AH43</f>
        <v>70.212457409158247</v>
      </c>
      <c r="AJ51" s="27"/>
      <c r="AK51" s="13"/>
      <c r="AL51" s="13"/>
      <c r="AM51" s="13"/>
      <c r="AN51" s="13"/>
    </row>
    <row r="52" spans="1:40">
      <c r="A52" s="55"/>
      <c r="B52" s="22"/>
      <c r="C52" s="22"/>
      <c r="D52" s="22"/>
      <c r="E52" s="138" t="s">
        <v>48</v>
      </c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22"/>
      <c r="R52" s="22"/>
      <c r="S52" s="24"/>
      <c r="T52" s="25"/>
      <c r="U52" s="173" t="s">
        <v>11</v>
      </c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32"/>
      <c r="AI52" s="30">
        <f>IF((AI51-AI49)&gt;0,AI51-AI49,0)</f>
        <v>8.2124574091582474</v>
      </c>
      <c r="AJ52" s="27"/>
      <c r="AK52" s="13"/>
      <c r="AL52" s="13"/>
      <c r="AM52" s="13"/>
      <c r="AN52" s="13"/>
    </row>
    <row r="53" spans="1:40">
      <c r="A53" s="55"/>
      <c r="B53" s="22"/>
      <c r="C53" s="22"/>
      <c r="D53" s="22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22"/>
      <c r="R53" s="22"/>
      <c r="S53" s="24"/>
      <c r="T53" s="25"/>
      <c r="U53" s="167" t="s">
        <v>45</v>
      </c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29"/>
      <c r="AI53" s="30">
        <f>+AC43</f>
        <v>12</v>
      </c>
      <c r="AJ53" s="27"/>
      <c r="AK53" s="13"/>
      <c r="AL53" s="13"/>
      <c r="AM53" s="13"/>
      <c r="AN53" s="13"/>
    </row>
    <row r="54" spans="1:40">
      <c r="A54" s="22"/>
      <c r="B54" s="22"/>
      <c r="C54" s="22"/>
      <c r="D54" s="22"/>
      <c r="E54" s="182" t="s">
        <v>49</v>
      </c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22"/>
      <c r="R54" s="22"/>
      <c r="S54" s="24"/>
      <c r="T54" s="25"/>
      <c r="U54" s="167" t="s">
        <v>44</v>
      </c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29"/>
      <c r="AI54" s="30">
        <f>+AF43+AA44</f>
        <v>23.646783436556731</v>
      </c>
      <c r="AJ54" s="27"/>
      <c r="AK54" s="13"/>
      <c r="AL54" s="13"/>
      <c r="AM54" s="13"/>
      <c r="AN54" s="13"/>
    </row>
    <row r="55" spans="1:40" ht="15.75" thickBot="1">
      <c r="A55" s="22"/>
      <c r="B55" s="22"/>
      <c r="C55" s="22"/>
      <c r="D55" s="22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22"/>
      <c r="R55" s="22"/>
      <c r="S55" s="24"/>
      <c r="T55" s="25"/>
      <c r="U55" s="160" t="s">
        <v>13</v>
      </c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27"/>
      <c r="AI55" s="31">
        <f>SUM(AI52:AI54)</f>
        <v>43.859240845714979</v>
      </c>
      <c r="AJ55" s="27"/>
      <c r="AK55" s="13"/>
      <c r="AL55" s="13"/>
      <c r="AM55" s="13"/>
      <c r="AN55" s="13"/>
    </row>
    <row r="56" spans="1:40" ht="4.5" customHeight="1" thickBot="1">
      <c r="A56" s="22"/>
      <c r="B56" s="22"/>
      <c r="C56" s="22"/>
      <c r="D56" s="22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2"/>
      <c r="Q56" s="22"/>
      <c r="R56" s="22"/>
      <c r="S56" s="13"/>
      <c r="T56" s="28"/>
      <c r="U56" s="32"/>
      <c r="V56" s="32"/>
      <c r="W56" s="74"/>
      <c r="X56" s="74"/>
      <c r="Y56" s="74"/>
      <c r="Z56" s="74"/>
      <c r="AA56" s="74"/>
      <c r="AB56" s="74"/>
      <c r="AC56" s="74"/>
      <c r="AD56" s="74"/>
      <c r="AE56" s="33"/>
      <c r="AF56" s="33"/>
      <c r="AG56" s="35"/>
      <c r="AH56" s="35"/>
      <c r="AI56" s="26"/>
      <c r="AJ56" s="27"/>
      <c r="AK56" s="13"/>
      <c r="AL56" s="13"/>
      <c r="AM56" s="13"/>
      <c r="AN56" s="13"/>
    </row>
    <row r="57" spans="1:40">
      <c r="A57" s="22"/>
      <c r="B57" s="22"/>
      <c r="C57" s="22"/>
      <c r="D57" s="22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22"/>
      <c r="Q57" s="22"/>
      <c r="R57" s="22"/>
      <c r="S57" s="13"/>
      <c r="T57" s="28"/>
      <c r="U57" s="165" t="s">
        <v>14</v>
      </c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28"/>
      <c r="AI57" s="45">
        <v>195.15</v>
      </c>
      <c r="AJ57" s="27"/>
      <c r="AK57" s="13"/>
      <c r="AL57" s="13"/>
      <c r="AM57" s="13"/>
      <c r="AN57" s="13"/>
    </row>
    <row r="58" spans="1:40" ht="15.75" thickBot="1">
      <c r="A58" s="22"/>
      <c r="C58" s="22"/>
      <c r="D58" s="22"/>
      <c r="E58" s="13"/>
      <c r="F58" s="13"/>
      <c r="H58" s="13"/>
      <c r="I58" s="13"/>
      <c r="J58" s="13"/>
      <c r="K58" s="13"/>
      <c r="L58" s="13"/>
      <c r="M58" s="13"/>
      <c r="N58" s="13"/>
      <c r="O58" s="13"/>
      <c r="P58" s="22"/>
      <c r="Q58" s="22"/>
      <c r="R58" s="22"/>
      <c r="S58" s="13"/>
      <c r="T58" s="28"/>
      <c r="U58" s="160" t="s">
        <v>15</v>
      </c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27"/>
      <c r="AI58" s="7">
        <f>AI55*AI57</f>
        <v>8559.1308510412782</v>
      </c>
      <c r="AJ58" s="27"/>
      <c r="AK58" s="13"/>
      <c r="AL58" s="13"/>
      <c r="AM58" s="13"/>
      <c r="AN58" s="13"/>
    </row>
    <row r="59" spans="1:40">
      <c r="A59" s="22"/>
      <c r="B59" s="22"/>
      <c r="C59" s="22"/>
      <c r="D59" s="22"/>
      <c r="E59" s="13"/>
      <c r="F59" s="13"/>
      <c r="H59" s="13"/>
      <c r="I59" s="13"/>
      <c r="J59" s="13"/>
      <c r="K59" s="13"/>
      <c r="L59" s="13"/>
      <c r="M59" s="13"/>
      <c r="N59" s="13"/>
      <c r="O59" s="13"/>
      <c r="P59" s="22"/>
      <c r="Q59" s="22"/>
      <c r="R59" s="22"/>
      <c r="S59" s="13"/>
      <c r="T59" s="28"/>
      <c r="U59" s="13"/>
      <c r="V59" s="13"/>
      <c r="W59" s="22"/>
      <c r="X59" s="22"/>
      <c r="Y59" s="22"/>
      <c r="Z59" s="22"/>
      <c r="AA59" s="22"/>
      <c r="AB59" s="22"/>
      <c r="AC59" s="22"/>
      <c r="AD59" s="22"/>
      <c r="AE59" s="24"/>
      <c r="AF59" s="36"/>
      <c r="AG59" s="36"/>
      <c r="AH59" s="36"/>
      <c r="AI59" s="13"/>
      <c r="AJ59" s="27"/>
      <c r="AK59" s="13"/>
      <c r="AL59" s="13"/>
      <c r="AM59" s="13"/>
      <c r="AN59" s="13"/>
    </row>
    <row r="60" spans="1:40">
      <c r="A60" s="55"/>
      <c r="B60" s="22"/>
      <c r="C60" s="22"/>
      <c r="D60" s="22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22"/>
      <c r="Q60" s="22"/>
      <c r="R60" s="22"/>
      <c r="S60" s="13"/>
      <c r="T60" s="28"/>
      <c r="U60" s="13"/>
      <c r="V60" s="13"/>
      <c r="W60" s="22"/>
      <c r="X60" s="22"/>
      <c r="Y60" s="22"/>
      <c r="Z60" s="22"/>
      <c r="AA60" s="22"/>
      <c r="AB60" s="22"/>
      <c r="AC60" s="22"/>
      <c r="AD60" s="22"/>
      <c r="AE60" s="13"/>
      <c r="AF60" s="26"/>
      <c r="AG60" s="26"/>
      <c r="AH60" s="26"/>
      <c r="AI60" s="13"/>
      <c r="AJ60" s="27"/>
      <c r="AK60" s="13"/>
      <c r="AL60" s="13"/>
      <c r="AM60" s="13"/>
      <c r="AN60" s="13"/>
    </row>
    <row r="61" spans="1:40">
      <c r="A61" s="55"/>
      <c r="B61" s="22"/>
      <c r="C61" s="22"/>
      <c r="D61" s="22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22"/>
      <c r="Q61" s="22"/>
      <c r="R61" s="22"/>
      <c r="S61" s="13"/>
      <c r="T61" s="28"/>
      <c r="U61" s="13"/>
      <c r="V61" s="13"/>
      <c r="W61" s="22"/>
      <c r="X61" s="22"/>
      <c r="Y61" s="22"/>
      <c r="Z61" s="22"/>
      <c r="AA61" s="22"/>
      <c r="AB61" s="22"/>
      <c r="AC61" s="22"/>
      <c r="AD61" s="22"/>
      <c r="AE61" s="13"/>
      <c r="AF61" s="26"/>
      <c r="AG61" s="26"/>
      <c r="AH61" s="26"/>
      <c r="AI61" s="13"/>
      <c r="AJ61" s="27"/>
      <c r="AK61" s="13"/>
      <c r="AL61" s="13"/>
      <c r="AM61" s="13"/>
      <c r="AN61" s="13"/>
    </row>
    <row r="62" spans="1:40">
      <c r="A62" s="22"/>
      <c r="B62" s="22"/>
      <c r="C62" s="22"/>
      <c r="D62" s="22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22"/>
      <c r="Q62" s="22"/>
      <c r="R62" s="22"/>
      <c r="S62" s="13"/>
      <c r="T62" s="28"/>
      <c r="U62" s="13"/>
      <c r="V62" s="13"/>
      <c r="W62" s="22"/>
      <c r="X62" s="22"/>
      <c r="Y62" s="22"/>
      <c r="Z62" s="22"/>
      <c r="AA62" s="22"/>
      <c r="AB62" s="22"/>
      <c r="AC62" s="22"/>
      <c r="AD62" s="22"/>
      <c r="AE62" s="13"/>
      <c r="AF62" s="26"/>
      <c r="AG62" s="26"/>
      <c r="AH62" s="26"/>
      <c r="AI62" s="13"/>
      <c r="AJ62" s="27"/>
      <c r="AK62" s="13"/>
      <c r="AL62" s="13"/>
      <c r="AM62" s="13"/>
      <c r="AN62" s="13"/>
    </row>
    <row r="63" spans="1:40">
      <c r="A63" s="22"/>
      <c r="B63" s="22"/>
      <c r="C63" s="22"/>
      <c r="D63" s="22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22"/>
      <c r="Q63" s="22"/>
      <c r="R63" s="22"/>
      <c r="S63" s="13"/>
      <c r="T63" s="28"/>
      <c r="U63" s="13"/>
      <c r="V63" s="13"/>
      <c r="W63" s="22"/>
      <c r="X63" s="22"/>
      <c r="Y63" s="22"/>
      <c r="Z63" s="22"/>
      <c r="AA63" s="22"/>
      <c r="AB63" s="22"/>
      <c r="AC63" s="22"/>
      <c r="AD63" s="22"/>
      <c r="AE63" s="13"/>
      <c r="AF63" s="26"/>
      <c r="AG63" s="26"/>
      <c r="AH63" s="26"/>
      <c r="AI63" s="13"/>
      <c r="AJ63" s="27"/>
      <c r="AK63" s="13"/>
      <c r="AL63" s="13"/>
      <c r="AM63" s="13"/>
      <c r="AN63" s="13"/>
    </row>
    <row r="64" spans="1:40">
      <c r="A64" s="22"/>
      <c r="B64" s="22"/>
      <c r="C64" s="22"/>
      <c r="D64" s="2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2"/>
      <c r="Q64" s="22"/>
      <c r="R64" s="22"/>
      <c r="S64" s="13"/>
      <c r="T64" s="28"/>
      <c r="U64" s="13"/>
      <c r="V64" s="13"/>
      <c r="W64" s="22"/>
      <c r="X64" s="22"/>
      <c r="Y64" s="22"/>
      <c r="Z64" s="22"/>
      <c r="AA64" s="22"/>
      <c r="AB64" s="22"/>
      <c r="AC64" s="22"/>
      <c r="AD64" s="22"/>
      <c r="AE64" s="13"/>
      <c r="AF64" s="26"/>
      <c r="AG64" s="26"/>
      <c r="AH64" s="26"/>
      <c r="AI64" s="13"/>
      <c r="AJ64" s="27"/>
      <c r="AK64" s="13"/>
      <c r="AL64" s="13"/>
      <c r="AM64" s="13"/>
      <c r="AN64" s="13"/>
    </row>
    <row r="65" spans="1:40">
      <c r="A65" s="22"/>
      <c r="B65" s="22"/>
      <c r="C65" s="22"/>
      <c r="D65" s="2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22"/>
      <c r="Q65" s="22"/>
      <c r="R65" s="22"/>
      <c r="S65" s="13"/>
      <c r="T65" s="28"/>
      <c r="U65" s="13"/>
      <c r="V65" s="13"/>
      <c r="W65" s="22"/>
      <c r="X65" s="22"/>
      <c r="Y65" s="22"/>
      <c r="Z65" s="22"/>
      <c r="AA65" s="22"/>
      <c r="AB65" s="22"/>
      <c r="AC65" s="22"/>
      <c r="AD65" s="22"/>
      <c r="AE65" s="13"/>
      <c r="AF65" s="26"/>
      <c r="AG65" s="26"/>
      <c r="AH65" s="26"/>
      <c r="AI65" s="13"/>
      <c r="AJ65" s="27"/>
      <c r="AK65" s="13"/>
      <c r="AL65" s="13"/>
      <c r="AM65" s="13"/>
      <c r="AN65" s="13"/>
    </row>
    <row r="66" spans="1:40">
      <c r="A66" s="22"/>
      <c r="B66" s="22"/>
      <c r="C66" s="22"/>
      <c r="D66" s="2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22"/>
      <c r="Q66" s="22"/>
      <c r="R66" s="22"/>
      <c r="S66" s="13"/>
      <c r="T66" s="28"/>
      <c r="U66" s="13"/>
      <c r="V66" s="13"/>
      <c r="W66" s="22"/>
      <c r="X66" s="22"/>
      <c r="Y66" s="22"/>
      <c r="Z66" s="22"/>
      <c r="AA66" s="22"/>
      <c r="AB66" s="22"/>
      <c r="AC66" s="22"/>
      <c r="AD66" s="22"/>
      <c r="AE66" s="13"/>
      <c r="AF66" s="26"/>
      <c r="AG66" s="26"/>
      <c r="AH66" s="26"/>
      <c r="AI66" s="13"/>
      <c r="AJ66" s="27"/>
      <c r="AK66" s="13"/>
      <c r="AL66" s="13"/>
      <c r="AM66" s="13"/>
      <c r="AN66" s="13"/>
    </row>
    <row r="67" spans="1:40">
      <c r="A67" s="22"/>
      <c r="B67" s="22"/>
      <c r="C67" s="22"/>
      <c r="D67" s="2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22"/>
      <c r="Q67" s="22"/>
      <c r="R67" s="22"/>
      <c r="S67" s="13"/>
      <c r="T67" s="28"/>
      <c r="U67" s="13"/>
      <c r="V67" s="13"/>
      <c r="W67" s="22"/>
      <c r="X67" s="22"/>
      <c r="Y67" s="22"/>
      <c r="Z67" s="22"/>
      <c r="AA67" s="22"/>
      <c r="AB67" s="22"/>
      <c r="AC67" s="22"/>
      <c r="AD67" s="22"/>
      <c r="AE67" s="13"/>
      <c r="AF67" s="26"/>
      <c r="AG67" s="26"/>
      <c r="AH67" s="26"/>
      <c r="AI67" s="13"/>
      <c r="AJ67" s="27"/>
      <c r="AK67" s="13"/>
      <c r="AL67" s="13"/>
      <c r="AM67" s="13"/>
      <c r="AN67" s="13"/>
    </row>
    <row r="68" spans="1:40">
      <c r="A68" s="22"/>
      <c r="B68" s="22"/>
      <c r="C68" s="22"/>
      <c r="D68" s="2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22"/>
      <c r="Q68" s="22"/>
      <c r="R68" s="22"/>
      <c r="S68" s="13"/>
      <c r="T68" s="28"/>
      <c r="U68" s="13"/>
      <c r="V68" s="13"/>
      <c r="W68" s="22"/>
      <c r="X68" s="22"/>
      <c r="Y68" s="22"/>
      <c r="Z68" s="22"/>
      <c r="AA68" s="22"/>
      <c r="AB68" s="22"/>
      <c r="AC68" s="22"/>
      <c r="AD68" s="22"/>
      <c r="AE68" s="13"/>
      <c r="AF68" s="26"/>
      <c r="AG68" s="26"/>
      <c r="AH68" s="26"/>
      <c r="AI68" s="13"/>
      <c r="AJ68" s="27"/>
      <c r="AK68" s="13"/>
      <c r="AL68" s="13"/>
      <c r="AM68" s="13"/>
      <c r="AN68" s="13"/>
    </row>
    <row r="69" spans="1:40">
      <c r="A69" s="22"/>
      <c r="B69" s="22"/>
      <c r="C69" s="22"/>
      <c r="D69" s="22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22"/>
      <c r="Q69" s="22"/>
      <c r="R69" s="22"/>
      <c r="S69" s="13"/>
      <c r="T69" s="28"/>
      <c r="U69" s="13"/>
      <c r="V69" s="13"/>
      <c r="W69" s="22"/>
      <c r="X69" s="22"/>
      <c r="Y69" s="22"/>
      <c r="Z69" s="22"/>
      <c r="AA69" s="22"/>
      <c r="AB69" s="22"/>
      <c r="AC69" s="22"/>
      <c r="AD69" s="22"/>
      <c r="AE69" s="13"/>
      <c r="AF69" s="26"/>
      <c r="AG69" s="26"/>
      <c r="AH69" s="26"/>
      <c r="AI69" s="13"/>
      <c r="AJ69" s="27"/>
      <c r="AK69" s="13"/>
      <c r="AL69" s="13"/>
      <c r="AM69" s="13"/>
      <c r="AN69" s="13"/>
    </row>
    <row r="70" spans="1:40">
      <c r="A70" s="22"/>
      <c r="B70" s="22"/>
      <c r="C70" s="22"/>
      <c r="D70" s="22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22"/>
      <c r="Q70" s="22"/>
      <c r="R70" s="22"/>
      <c r="S70" s="13"/>
      <c r="T70" s="28"/>
      <c r="U70" s="13"/>
      <c r="V70" s="13"/>
      <c r="W70" s="22"/>
      <c r="X70" s="22"/>
      <c r="Y70" s="22"/>
      <c r="Z70" s="22"/>
      <c r="AA70" s="22"/>
      <c r="AB70" s="22"/>
      <c r="AC70" s="22"/>
      <c r="AD70" s="22"/>
      <c r="AE70" s="13"/>
      <c r="AF70" s="26"/>
      <c r="AG70" s="26"/>
      <c r="AH70" s="26"/>
      <c r="AI70" s="13"/>
      <c r="AJ70" s="27"/>
      <c r="AK70" s="13"/>
      <c r="AL70" s="13"/>
      <c r="AM70" s="13"/>
      <c r="AN70" s="13"/>
    </row>
    <row r="71" spans="1:40">
      <c r="A71" s="22"/>
      <c r="B71" s="22"/>
      <c r="C71" s="22"/>
      <c r="D71" s="2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22"/>
      <c r="Q71" s="22"/>
      <c r="R71" s="22"/>
      <c r="S71" s="13"/>
      <c r="T71" s="28"/>
      <c r="U71" s="13"/>
      <c r="V71" s="13"/>
      <c r="W71" s="22"/>
      <c r="X71" s="22"/>
      <c r="Y71" s="22"/>
      <c r="Z71" s="22"/>
      <c r="AA71" s="22"/>
      <c r="AB71" s="22"/>
      <c r="AC71" s="22"/>
      <c r="AD71" s="22"/>
      <c r="AE71" s="13"/>
      <c r="AF71" s="26"/>
      <c r="AG71" s="26"/>
      <c r="AH71" s="26"/>
      <c r="AI71" s="13"/>
      <c r="AJ71" s="27"/>
      <c r="AK71" s="13"/>
      <c r="AL71" s="13"/>
      <c r="AM71" s="13"/>
      <c r="AN71" s="13"/>
    </row>
    <row r="72" spans="1:40">
      <c r="A72" s="22"/>
      <c r="B72" s="22"/>
      <c r="C72" s="22"/>
      <c r="D72" s="22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2"/>
      <c r="Q72" s="22"/>
      <c r="R72" s="22"/>
      <c r="S72" s="13"/>
      <c r="T72" s="28"/>
      <c r="U72" s="13"/>
      <c r="V72" s="13"/>
      <c r="W72" s="22"/>
      <c r="X72" s="22"/>
      <c r="Y72" s="22"/>
      <c r="Z72" s="22"/>
      <c r="AA72" s="22"/>
      <c r="AB72" s="22"/>
      <c r="AC72" s="22"/>
      <c r="AD72" s="22"/>
      <c r="AE72" s="13"/>
      <c r="AF72" s="26"/>
      <c r="AG72" s="26"/>
      <c r="AH72" s="26"/>
      <c r="AI72" s="13"/>
      <c r="AJ72" s="27"/>
      <c r="AK72" s="13"/>
      <c r="AL72" s="13"/>
      <c r="AM72" s="13"/>
      <c r="AN72" s="13"/>
    </row>
    <row r="73" spans="1:40">
      <c r="A73" s="22"/>
      <c r="B73" s="22"/>
      <c r="C73" s="22"/>
      <c r="D73" s="22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2"/>
      <c r="Q73" s="22"/>
      <c r="R73" s="22"/>
      <c r="S73" s="13"/>
      <c r="T73" s="28"/>
      <c r="U73" s="13"/>
      <c r="V73" s="13"/>
      <c r="W73" s="22"/>
      <c r="X73" s="22"/>
      <c r="Y73" s="22"/>
      <c r="Z73" s="22"/>
      <c r="AA73" s="22"/>
      <c r="AB73" s="22"/>
      <c r="AC73" s="22"/>
      <c r="AD73" s="22"/>
      <c r="AE73" s="13"/>
      <c r="AF73" s="26"/>
      <c r="AG73" s="26"/>
      <c r="AH73" s="26"/>
      <c r="AI73" s="13"/>
      <c r="AJ73" s="27"/>
      <c r="AK73" s="13"/>
      <c r="AL73" s="13"/>
      <c r="AM73" s="13"/>
      <c r="AN73" s="13"/>
    </row>
    <row r="74" spans="1:40">
      <c r="A74" s="22"/>
      <c r="B74" s="22"/>
      <c r="C74" s="22"/>
      <c r="D74" s="2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22"/>
      <c r="Q74" s="22"/>
      <c r="R74" s="22"/>
      <c r="S74" s="13"/>
      <c r="T74" s="28"/>
      <c r="U74" s="13"/>
      <c r="V74" s="13"/>
      <c r="W74" s="22"/>
      <c r="X74" s="22"/>
      <c r="Y74" s="22"/>
      <c r="Z74" s="22"/>
      <c r="AA74" s="22"/>
      <c r="AB74" s="22"/>
      <c r="AC74" s="22"/>
      <c r="AD74" s="22"/>
      <c r="AE74" s="13"/>
      <c r="AF74" s="26"/>
      <c r="AG74" s="26"/>
      <c r="AH74" s="26"/>
      <c r="AI74" s="13"/>
      <c r="AJ74" s="27"/>
      <c r="AK74" s="13"/>
      <c r="AL74" s="13"/>
      <c r="AM74" s="13"/>
      <c r="AN74" s="13"/>
    </row>
    <row r="75" spans="1:40">
      <c r="A75" s="22"/>
      <c r="B75" s="22"/>
      <c r="C75" s="22"/>
      <c r="D75" s="22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2"/>
      <c r="Q75" s="22"/>
      <c r="R75" s="22"/>
      <c r="S75" s="13"/>
      <c r="T75" s="28"/>
      <c r="U75" s="13"/>
      <c r="V75" s="13"/>
      <c r="W75" s="22"/>
      <c r="X75" s="22"/>
      <c r="Y75" s="22"/>
      <c r="Z75" s="22"/>
      <c r="AA75" s="22"/>
      <c r="AB75" s="22"/>
      <c r="AC75" s="22"/>
      <c r="AD75" s="22"/>
      <c r="AE75" s="13"/>
      <c r="AF75" s="26"/>
      <c r="AG75" s="26"/>
      <c r="AH75" s="26"/>
      <c r="AI75" s="13"/>
      <c r="AJ75" s="27"/>
      <c r="AK75" s="13"/>
      <c r="AL75" s="13"/>
      <c r="AM75" s="13"/>
      <c r="AN75" s="13"/>
    </row>
    <row r="76" spans="1:40">
      <c r="A76" s="22"/>
      <c r="B76" s="22"/>
      <c r="C76" s="22"/>
      <c r="D76" s="22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22"/>
      <c r="Q76" s="22"/>
      <c r="R76" s="22"/>
      <c r="S76" s="13"/>
      <c r="T76" s="28"/>
      <c r="U76" s="13"/>
      <c r="V76" s="13"/>
      <c r="W76" s="22"/>
      <c r="X76" s="22"/>
      <c r="Y76" s="22"/>
      <c r="Z76" s="22"/>
      <c r="AA76" s="22"/>
      <c r="AB76" s="22"/>
      <c r="AC76" s="22"/>
      <c r="AD76" s="22"/>
      <c r="AE76" s="13"/>
      <c r="AF76" s="26"/>
      <c r="AG76" s="26"/>
      <c r="AH76" s="26"/>
      <c r="AI76" s="13"/>
      <c r="AJ76" s="27"/>
      <c r="AK76" s="13"/>
      <c r="AL76" s="13"/>
      <c r="AM76" s="13"/>
      <c r="AN76" s="13"/>
    </row>
    <row r="77" spans="1:40">
      <c r="A77" s="22"/>
      <c r="B77" s="22"/>
      <c r="C77" s="22"/>
      <c r="D77" s="22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22"/>
      <c r="Q77" s="22"/>
      <c r="R77" s="22"/>
      <c r="S77" s="13"/>
      <c r="T77" s="28"/>
      <c r="U77" s="13"/>
      <c r="V77" s="13"/>
      <c r="W77" s="22"/>
      <c r="X77" s="22"/>
      <c r="Y77" s="22"/>
      <c r="Z77" s="22"/>
      <c r="AA77" s="22"/>
      <c r="AB77" s="22"/>
      <c r="AC77" s="22"/>
      <c r="AD77" s="22"/>
      <c r="AE77" s="13"/>
      <c r="AF77" s="26"/>
      <c r="AG77" s="26"/>
      <c r="AH77" s="26"/>
      <c r="AI77" s="13"/>
      <c r="AJ77" s="27"/>
      <c r="AK77" s="13"/>
      <c r="AL77" s="13"/>
      <c r="AM77" s="13"/>
      <c r="AN77" s="13"/>
    </row>
    <row r="78" spans="1:40">
      <c r="A78" s="22"/>
      <c r="B78" s="22"/>
      <c r="C78" s="22"/>
      <c r="D78" s="2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22"/>
      <c r="Q78" s="22"/>
      <c r="R78" s="22"/>
      <c r="S78" s="13"/>
      <c r="T78" s="28"/>
      <c r="U78" s="13"/>
      <c r="V78" s="13"/>
      <c r="W78" s="22"/>
      <c r="X78" s="22"/>
      <c r="Y78" s="22"/>
      <c r="Z78" s="22"/>
      <c r="AA78" s="22"/>
      <c r="AB78" s="22"/>
      <c r="AC78" s="22"/>
      <c r="AD78" s="22"/>
      <c r="AE78" s="13"/>
      <c r="AF78" s="26"/>
      <c r="AG78" s="26"/>
      <c r="AH78" s="26"/>
      <c r="AI78" s="13"/>
      <c r="AJ78" s="27"/>
      <c r="AK78" s="13"/>
      <c r="AL78" s="13"/>
      <c r="AM78" s="13"/>
      <c r="AN78" s="13"/>
    </row>
    <row r="79" spans="1:40">
      <c r="A79" s="22"/>
      <c r="B79" s="22"/>
      <c r="C79" s="22"/>
      <c r="D79" s="22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22"/>
      <c r="Q79" s="22"/>
      <c r="R79" s="22"/>
      <c r="S79" s="13"/>
      <c r="T79" s="28"/>
      <c r="U79" s="13"/>
      <c r="V79" s="13"/>
      <c r="W79" s="22"/>
      <c r="X79" s="22"/>
      <c r="Y79" s="22"/>
      <c r="Z79" s="22"/>
      <c r="AA79" s="22"/>
      <c r="AB79" s="22"/>
      <c r="AC79" s="22"/>
      <c r="AD79" s="22"/>
      <c r="AE79" s="13"/>
      <c r="AF79" s="26"/>
      <c r="AG79" s="26"/>
      <c r="AH79" s="26"/>
      <c r="AI79" s="13"/>
      <c r="AJ79" s="27"/>
      <c r="AK79" s="13"/>
      <c r="AL79" s="13"/>
      <c r="AM79" s="13"/>
      <c r="AN79" s="13"/>
    </row>
    <row r="80" spans="1:40">
      <c r="A80" s="22"/>
      <c r="B80" s="22"/>
      <c r="C80" s="22"/>
      <c r="D80" s="22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22"/>
      <c r="Q80" s="22"/>
      <c r="R80" s="22"/>
      <c r="S80" s="13"/>
      <c r="T80" s="28"/>
      <c r="U80" s="13"/>
      <c r="V80" s="13"/>
      <c r="W80" s="22"/>
      <c r="X80" s="22"/>
      <c r="Y80" s="22"/>
      <c r="Z80" s="22"/>
      <c r="AA80" s="22"/>
      <c r="AB80" s="22"/>
      <c r="AC80" s="22"/>
      <c r="AD80" s="22"/>
      <c r="AE80" s="13"/>
      <c r="AF80" s="26"/>
      <c r="AG80" s="26"/>
      <c r="AH80" s="26"/>
      <c r="AI80" s="13"/>
      <c r="AJ80" s="27"/>
      <c r="AK80" s="13"/>
      <c r="AL80" s="13"/>
      <c r="AM80" s="13"/>
      <c r="AN80" s="13"/>
    </row>
    <row r="81" spans="1:40">
      <c r="A81" s="22"/>
      <c r="B81" s="22"/>
      <c r="C81" s="22"/>
      <c r="D81" s="22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22"/>
      <c r="Q81" s="22"/>
      <c r="R81" s="22"/>
      <c r="S81" s="13"/>
      <c r="T81" s="28"/>
      <c r="U81" s="13"/>
      <c r="V81" s="13"/>
      <c r="W81" s="22"/>
      <c r="X81" s="22"/>
      <c r="Y81" s="22"/>
      <c r="Z81" s="22"/>
      <c r="AA81" s="22"/>
      <c r="AB81" s="22"/>
      <c r="AC81" s="22"/>
      <c r="AD81" s="22"/>
      <c r="AE81" s="13"/>
      <c r="AF81" s="26"/>
      <c r="AG81" s="26"/>
      <c r="AH81" s="26"/>
      <c r="AI81" s="13"/>
      <c r="AJ81" s="27"/>
      <c r="AK81" s="13"/>
      <c r="AL81" s="13"/>
      <c r="AM81" s="13"/>
      <c r="AN81" s="13"/>
    </row>
    <row r="82" spans="1:40">
      <c r="A82" s="22"/>
      <c r="B82" s="22"/>
      <c r="C82" s="22"/>
      <c r="D82" s="22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22"/>
      <c r="Q82" s="22"/>
      <c r="R82" s="22"/>
      <c r="S82" s="13"/>
      <c r="T82" s="28"/>
      <c r="U82" s="13"/>
      <c r="V82" s="13"/>
      <c r="W82" s="22"/>
      <c r="X82" s="22"/>
      <c r="Y82" s="22"/>
      <c r="Z82" s="22"/>
      <c r="AA82" s="22"/>
      <c r="AB82" s="22"/>
      <c r="AC82" s="22"/>
      <c r="AD82" s="22"/>
      <c r="AE82" s="13"/>
      <c r="AF82" s="26"/>
      <c r="AG82" s="26"/>
      <c r="AH82" s="26"/>
      <c r="AI82" s="13"/>
      <c r="AJ82" s="27"/>
      <c r="AK82" s="13"/>
      <c r="AL82" s="13"/>
      <c r="AM82" s="13"/>
      <c r="AN82" s="13"/>
    </row>
    <row r="83" spans="1:40">
      <c r="A83" s="22"/>
      <c r="B83" s="22"/>
      <c r="C83" s="22"/>
      <c r="D83" s="22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2"/>
      <c r="Q83" s="22"/>
      <c r="R83" s="22"/>
      <c r="S83" s="13"/>
      <c r="T83" s="28"/>
      <c r="U83" s="13"/>
      <c r="V83" s="13"/>
      <c r="W83" s="22"/>
      <c r="X83" s="22"/>
      <c r="Y83" s="22"/>
      <c r="Z83" s="22"/>
      <c r="AA83" s="22"/>
      <c r="AB83" s="22"/>
      <c r="AC83" s="22"/>
      <c r="AD83" s="22"/>
      <c r="AE83" s="13"/>
      <c r="AF83" s="26"/>
      <c r="AG83" s="26"/>
      <c r="AH83" s="26"/>
      <c r="AI83" s="13"/>
      <c r="AJ83" s="27"/>
      <c r="AK83" s="13"/>
      <c r="AL83" s="13"/>
      <c r="AM83" s="13"/>
      <c r="AN83" s="13"/>
    </row>
    <row r="84" spans="1:40">
      <c r="A84" s="22"/>
      <c r="B84" s="22"/>
      <c r="C84" s="22"/>
      <c r="D84" s="22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22"/>
      <c r="Q84" s="22"/>
      <c r="R84" s="22"/>
      <c r="S84" s="13"/>
      <c r="T84" s="28"/>
      <c r="U84" s="13"/>
      <c r="V84" s="13"/>
      <c r="W84" s="22"/>
      <c r="X84" s="22"/>
      <c r="Y84" s="22"/>
      <c r="Z84" s="22"/>
      <c r="AA84" s="22"/>
      <c r="AB84" s="22"/>
      <c r="AC84" s="22"/>
      <c r="AD84" s="22"/>
      <c r="AE84" s="13"/>
      <c r="AF84" s="26"/>
      <c r="AG84" s="26"/>
      <c r="AH84" s="26"/>
      <c r="AI84" s="13"/>
      <c r="AJ84" s="27"/>
      <c r="AK84" s="13"/>
      <c r="AL84" s="13"/>
      <c r="AM84" s="13"/>
      <c r="AN84" s="13"/>
    </row>
    <row r="85" spans="1:40">
      <c r="A85" s="22"/>
      <c r="B85" s="22"/>
      <c r="C85" s="22"/>
      <c r="D85" s="22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22"/>
      <c r="Q85" s="22"/>
      <c r="R85" s="22"/>
      <c r="S85" s="13"/>
      <c r="T85" s="28"/>
      <c r="U85" s="13"/>
      <c r="V85" s="13"/>
      <c r="W85" s="22"/>
      <c r="X85" s="22"/>
      <c r="Y85" s="22"/>
      <c r="Z85" s="22"/>
      <c r="AA85" s="22"/>
      <c r="AB85" s="22"/>
      <c r="AC85" s="22"/>
      <c r="AD85" s="22"/>
      <c r="AE85" s="13"/>
      <c r="AF85" s="26"/>
      <c r="AG85" s="26"/>
      <c r="AH85" s="26"/>
      <c r="AI85" s="13"/>
      <c r="AJ85" s="27"/>
      <c r="AK85" s="13"/>
      <c r="AL85" s="13"/>
      <c r="AM85" s="13"/>
      <c r="AN85" s="13"/>
    </row>
    <row r="86" spans="1:40">
      <c r="A86" s="22"/>
      <c r="B86" s="22"/>
      <c r="C86" s="22"/>
      <c r="D86" s="22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22"/>
      <c r="Q86" s="22"/>
      <c r="R86" s="22"/>
      <c r="S86" s="13"/>
      <c r="T86" s="28"/>
      <c r="U86" s="13"/>
      <c r="V86" s="13"/>
      <c r="W86" s="22"/>
      <c r="X86" s="22"/>
      <c r="Y86" s="22"/>
      <c r="Z86" s="22"/>
      <c r="AA86" s="22"/>
      <c r="AB86" s="22"/>
      <c r="AC86" s="22"/>
      <c r="AD86" s="22"/>
      <c r="AE86" s="13"/>
      <c r="AF86" s="26"/>
      <c r="AG86" s="26"/>
      <c r="AH86" s="26"/>
      <c r="AI86" s="13"/>
      <c r="AJ86" s="27"/>
      <c r="AK86" s="13"/>
      <c r="AL86" s="13"/>
      <c r="AM86" s="13"/>
      <c r="AN86" s="13"/>
    </row>
    <row r="87" spans="1:40">
      <c r="A87" s="22"/>
      <c r="B87" s="22"/>
      <c r="C87" s="22"/>
      <c r="D87" s="22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2"/>
      <c r="Q87" s="22"/>
      <c r="R87" s="22"/>
      <c r="S87" s="13"/>
      <c r="T87" s="28"/>
      <c r="U87" s="13"/>
      <c r="V87" s="13"/>
      <c r="W87" s="22"/>
      <c r="X87" s="22"/>
      <c r="Y87" s="22"/>
      <c r="Z87" s="22"/>
      <c r="AA87" s="22"/>
      <c r="AB87" s="22"/>
      <c r="AC87" s="22"/>
      <c r="AD87" s="22"/>
      <c r="AE87" s="13"/>
      <c r="AF87" s="26"/>
      <c r="AG87" s="26"/>
      <c r="AH87" s="26"/>
      <c r="AI87" s="13"/>
      <c r="AJ87" s="27"/>
      <c r="AK87" s="13"/>
      <c r="AL87" s="13"/>
      <c r="AM87" s="13"/>
      <c r="AN87" s="13"/>
    </row>
    <row r="88" spans="1:40">
      <c r="A88" s="22"/>
      <c r="B88" s="22"/>
      <c r="C88" s="22"/>
      <c r="D88" s="22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22"/>
      <c r="Q88" s="22"/>
      <c r="R88" s="22"/>
      <c r="S88" s="13"/>
      <c r="T88" s="28"/>
      <c r="U88" s="13"/>
      <c r="V88" s="13"/>
      <c r="W88" s="22"/>
      <c r="X88" s="22"/>
      <c r="Y88" s="22"/>
      <c r="Z88" s="22"/>
      <c r="AA88" s="22"/>
      <c r="AB88" s="22"/>
      <c r="AC88" s="22"/>
      <c r="AD88" s="22"/>
      <c r="AE88" s="13"/>
      <c r="AF88" s="26"/>
      <c r="AG88" s="26"/>
      <c r="AH88" s="26"/>
      <c r="AI88" s="13"/>
      <c r="AJ88" s="27"/>
      <c r="AK88" s="13"/>
      <c r="AL88" s="13"/>
      <c r="AM88" s="13"/>
      <c r="AN88" s="13"/>
    </row>
    <row r="89" spans="1:40">
      <c r="A89" s="22"/>
      <c r="B89" s="22"/>
      <c r="C89" s="22"/>
      <c r="D89" s="22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22"/>
      <c r="Q89" s="22"/>
      <c r="R89" s="22"/>
      <c r="S89" s="13"/>
      <c r="T89" s="28"/>
      <c r="U89" s="13"/>
      <c r="V89" s="13"/>
      <c r="W89" s="22"/>
      <c r="X89" s="22"/>
      <c r="Y89" s="22"/>
      <c r="Z89" s="22"/>
      <c r="AA89" s="22"/>
      <c r="AB89" s="22"/>
      <c r="AC89" s="22"/>
      <c r="AD89" s="22"/>
      <c r="AE89" s="13"/>
      <c r="AF89" s="26"/>
      <c r="AG89" s="26"/>
      <c r="AH89" s="26"/>
      <c r="AI89" s="13"/>
      <c r="AJ89" s="27"/>
      <c r="AK89" s="13"/>
      <c r="AL89" s="13"/>
      <c r="AM89" s="13"/>
      <c r="AN89" s="13"/>
    </row>
  </sheetData>
  <sheetProtection selectLockedCells="1"/>
  <mergeCells count="46">
    <mergeCell ref="B47:S47"/>
    <mergeCell ref="E8:F8"/>
    <mergeCell ref="U58:AG58"/>
    <mergeCell ref="U46:AI46"/>
    <mergeCell ref="U47:AG47"/>
    <mergeCell ref="U48:AG48"/>
    <mergeCell ref="U49:AG49"/>
    <mergeCell ref="U51:AG51"/>
    <mergeCell ref="U52:AG52"/>
    <mergeCell ref="U53:AG53"/>
    <mergeCell ref="U54:AG54"/>
    <mergeCell ref="U55:AG55"/>
    <mergeCell ref="U57:AG57"/>
    <mergeCell ref="AG3:AG4"/>
    <mergeCell ref="AI3:AI4"/>
    <mergeCell ref="Y3:AA3"/>
    <mergeCell ref="AC3:AC4"/>
    <mergeCell ref="R3:R4"/>
    <mergeCell ref="S3:S4"/>
    <mergeCell ref="U3:W3"/>
    <mergeCell ref="A3:A4"/>
    <mergeCell ref="N3:N4"/>
    <mergeCell ref="O3:O4"/>
    <mergeCell ref="D3:D4"/>
    <mergeCell ref="J3:J4"/>
    <mergeCell ref="K3:K4"/>
    <mergeCell ref="L3:L4"/>
    <mergeCell ref="M3:M4"/>
    <mergeCell ref="I3:I4"/>
    <mergeCell ref="G3:G4"/>
    <mergeCell ref="H3:H4"/>
    <mergeCell ref="F3:F4"/>
    <mergeCell ref="AH3:AH4"/>
    <mergeCell ref="B46:S46"/>
    <mergeCell ref="E54:P55"/>
    <mergeCell ref="B44:S44"/>
    <mergeCell ref="B45:S45"/>
    <mergeCell ref="E50:P51"/>
    <mergeCell ref="E52:P53"/>
    <mergeCell ref="C3:C4"/>
    <mergeCell ref="B3:B4"/>
    <mergeCell ref="AE3:AE4"/>
    <mergeCell ref="AF3:AF4"/>
    <mergeCell ref="E3:E4"/>
    <mergeCell ref="P3:P4"/>
    <mergeCell ref="Q3:Q4"/>
  </mergeCells>
  <hyperlinks>
    <hyperlink ref="E54" r:id="rId1"/>
  </hyperlinks>
  <printOptions horizontalCentered="1"/>
  <pageMargins left="0.45" right="0.45" top="0.25" bottom="0.5" header="0.3" footer="0.3"/>
  <pageSetup scale="63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A Piraino</dc:creator>
  <cp:lastModifiedBy>Philip A. Piraino</cp:lastModifiedBy>
  <cp:lastPrinted>2011-10-09T11:16:09Z</cp:lastPrinted>
  <dcterms:created xsi:type="dcterms:W3CDTF">2010-11-20T09:08:53Z</dcterms:created>
  <dcterms:modified xsi:type="dcterms:W3CDTF">2011-10-09T11:20:15Z</dcterms:modified>
</cp:coreProperties>
</file>